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04" sheetId="1" r:id="rId1"/>
    <sheet name="05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'04'!$A$1:$U$52</definedName>
    <definedName name="_xlnm.Print_Area" localSheetId="1">'05'!$A$1:$U$52</definedName>
  </definedNames>
  <calcPr fullCalcOnLoad="1"/>
</workbook>
</file>

<file path=xl/sharedStrings.xml><?xml version="1.0" encoding="utf-8"?>
<sst xmlns="http://schemas.openxmlformats.org/spreadsheetml/2006/main" count="185" uniqueCount="95">
  <si>
    <t xml:space="preserve">Biểu số: 04/TK-THA
Ban hành theo TT số: 06/2019/TT-BTP
ngày 21 tháng 11 năm 2019
Ngày nhận báo cáo: 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</si>
  <si>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</si>
  <si>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</si>
  <si>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</si>
  <si>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</si>
  <si>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</si>
  <si>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</si>
  <si>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</si>
  <si>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</si>
  <si>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</si>
  <si>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</si>
  <si>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</si>
  <si>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</si>
  <si>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</si>
  <si>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</si>
  <si>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</si>
  <si>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</si>
  <si>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</si>
  <si>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</si>
  <si>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</si>
  <si>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</si>
  <si>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</si>
  <si>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</si>
  <si>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</si>
  <si>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</si>
  <si>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</si>
  <si>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</si>
  <si>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</si>
  <si>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</si>
  <si>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</si>
  <si>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</si>
  <si>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</si>
  <si>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</si>
  <si>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</si>
  <si>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</si>
  <si>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</si>
  <si>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</si>
  <si>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</si>
  <si>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</si>
  <si>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</si>
  <si>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</si>
  <si>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</si>
  <si>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</si>
  <si>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</si>
  <si>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Tổng số</t>
  </si>
  <si>
    <t xml:space="preserve"> </t>
  </si>
  <si>
    <t>I</t>
  </si>
  <si>
    <t>CỤC THI HÀNH ÁN DS</t>
  </si>
  <si>
    <t>Chu Văn Quý</t>
  </si>
  <si>
    <t>Ngô Thị Hồng Nhung</t>
  </si>
  <si>
    <t>Vũ Ngọc Phương</t>
  </si>
  <si>
    <t>Vũ Quang Hiệp</t>
  </si>
  <si>
    <t>Đỗ Thị Hoàn</t>
  </si>
  <si>
    <t>II</t>
  </si>
  <si>
    <t>CÁC CHI CỤC THADS</t>
  </si>
  <si>
    <t>Chi cục Thi hành án dân sự Huyện Lý Nhân</t>
  </si>
  <si>
    <t>Trần Khánh Dư</t>
  </si>
  <si>
    <t>Bùi Trọng Tiến</t>
  </si>
  <si>
    <t>Đỗ Thị Thu Hằng</t>
  </si>
  <si>
    <t>Nguyễn Xuân Thắng</t>
  </si>
  <si>
    <t>Chi cục Thi hành án dân sự Huyện Bình Lục</t>
  </si>
  <si>
    <t>Nguyễn Lập Thuấn</t>
  </si>
  <si>
    <t>Tạ Đình Quang</t>
  </si>
  <si>
    <t>Lữ Thị Minh Châu</t>
  </si>
  <si>
    <t>Lê Quốc Huy</t>
  </si>
  <si>
    <t>Chi cục Thi hành án dân sự Huyện Duy Tiên</t>
  </si>
  <si>
    <t>Trần Văn Hoàng</t>
  </si>
  <si>
    <t>Nguyễn Thị Hoài</t>
  </si>
  <si>
    <t>Hoàng Long</t>
  </si>
  <si>
    <t>Đỗ Hoàng Hải</t>
  </si>
  <si>
    <t>Chi cục Thi hành án dân sự Huyện Kim Bảng</t>
  </si>
  <si>
    <t>Vũ Văn Duyến</t>
  </si>
  <si>
    <t>Nguyễn Minh Trường</t>
  </si>
  <si>
    <t>Phan Thị Ngọc Lan</t>
  </si>
  <si>
    <t>Nguyễn Minh Tuấn</t>
  </si>
  <si>
    <t>Ngô Đình Quyết</t>
  </si>
  <si>
    <t>Chi cục Thi hành án dân sự Huyện Thanh Liêm</t>
  </si>
  <si>
    <t>Vũ Thi Ninh</t>
  </si>
  <si>
    <t>Nguyễn Trung Chính</t>
  </si>
  <si>
    <t>Vũ Văn Khánh</t>
  </si>
  <si>
    <t>Nguyễn Quốc Thuận</t>
  </si>
  <si>
    <t>Chi cục Thi hành án dân sự Thành phố Phủ Lý</t>
  </si>
  <si>
    <t>Phạm Thị Thu Hà</t>
  </si>
  <si>
    <t>Đồng Hữu Trung</t>
  </si>
  <si>
    <t>Nguyễn Thị Hồng Vân</t>
  </si>
  <si>
    <t>Trương Văn Tuấn</t>
  </si>
  <si>
    <t>NGƯỜI LẬP BIỂU</t>
  </si>
  <si>
    <t xml:space="preserve">Biểu số: 05/TK-THA
Ban hành theo TT số: 06/2019/TT-BTP
ngày 21 tháng 11 năm 2019
Ngày nhận báo cáo: </t>
  </si>
  <si>
    <t>Đơn vị tính: 1.000 VNĐ và %</t>
  </si>
  <si>
    <t>Thu hồi, sửa, hủy quyết định THA</t>
  </si>
  <si>
    <t>Giảm nghĩa vụ thi hành án</t>
  </si>
  <si>
    <t>Tổng số</t>
  </si>
  <si>
    <t>Hà Nam, Ngày 06 tháng 9 năm 2021</t>
  </si>
  <si>
    <t>KẾT QUẢ THI HÀNH ÁN DÂN SỰ TÍNH BẰNG VIỆC CHIA THEO CƠ QUAN THI HÀNH ÁN DÂN SỰ VÀ CHẤP HÀNH VIÊN
11 tháng năm 2021</t>
  </si>
  <si>
    <t>KẾT QUẢ THI HÀNH ÁN DÂN SỰ TÍNH BẰNG TIỀN CHIA THEO CƠ QUAN THI HÀNH ÁN DÂN SỰ VÀ CHẤP HÀNH VIÊN
11 tháng/năm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</si>
</sst>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;[Red]#,##0"/>
    <numFmt numFmtId="167" formatCode="_(* #,##0.0_);_(* \(#,##0.0\);_(* &quot;-&quot;??_);_(@_)"/>
  </numFmts>
  <fonts count="59">
    <font>
      <sz val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/>
    </xf>
    <xf numFmtId="164" fontId="4" fillId="33" borderId="10" xfId="42" applyNumberFormat="1" applyFont="1" applyFill="1" applyBorder="1" applyAlignment="1">
      <alignment/>
    </xf>
    <xf numFmtId="164" fontId="4" fillId="33" borderId="0" xfId="42" applyNumberFormat="1" applyFont="1" applyFill="1" applyAlignment="1">
      <alignment/>
    </xf>
    <xf numFmtId="164" fontId="0" fillId="0" borderId="0" xfId="42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164" fontId="6" fillId="34" borderId="11" xfId="42" applyNumberFormat="1" applyFont="1" applyFill="1" applyBorder="1" applyAlignment="1" applyProtection="1">
      <alignment horizontal="center" vertical="center" wrapText="1"/>
      <protection/>
    </xf>
    <xf numFmtId="0" fontId="0" fillId="33" borderId="0" xfId="59" applyNumberFormat="1" applyFont="1" applyFill="1" applyAlignment="1">
      <alignment horizontal="center" vertical="center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5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33" borderId="11" xfId="42" applyNumberFormat="1" applyFont="1" applyFill="1" applyBorder="1" applyAlignment="1" applyProtection="1">
      <alignment horizontal="center" vertical="center" wrapText="1"/>
      <protection/>
    </xf>
    <xf numFmtId="164" fontId="7" fillId="0" borderId="11" xfId="42" applyNumberFormat="1" applyFont="1" applyFill="1" applyBorder="1" applyAlignment="1" applyProtection="1">
      <alignment horizontal="center" vertical="center" wrapText="1"/>
      <protection/>
    </xf>
    <xf numFmtId="164" fontId="7" fillId="35" borderId="11" xfId="42" applyNumberFormat="1" applyFont="1" applyFill="1" applyBorder="1" applyAlignment="1" applyProtection="1">
      <alignment horizontal="center" vertical="center"/>
      <protection/>
    </xf>
    <xf numFmtId="1" fontId="53" fillId="5" borderId="11" xfId="0" applyNumberFormat="1" applyFont="1" applyFill="1" applyBorder="1" applyAlignment="1">
      <alignment vertical="center" wrapText="1"/>
    </xf>
    <xf numFmtId="1" fontId="53" fillId="35" borderId="11" xfId="0" applyNumberFormat="1" applyFont="1" applyFill="1" applyBorder="1" applyAlignment="1">
      <alignment vertical="center" wrapText="1"/>
    </xf>
    <xf numFmtId="164" fontId="7" fillId="5" borderId="11" xfId="42" applyNumberFormat="1" applyFont="1" applyFill="1" applyBorder="1" applyAlignment="1" applyProtection="1">
      <alignment horizontal="center" vertical="center"/>
      <protection/>
    </xf>
    <xf numFmtId="10" fontId="7" fillId="36" borderId="11" xfId="59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Alignment="1" applyProtection="1">
      <alignment/>
      <protection locked="0"/>
    </xf>
    <xf numFmtId="164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Alignment="1" applyProtection="1">
      <alignment/>
      <protection locked="0"/>
    </xf>
    <xf numFmtId="0" fontId="53" fillId="37" borderId="11" xfId="0" applyFont="1" applyFill="1" applyBorder="1" applyAlignment="1">
      <alignment horizontal="center" vertical="center" wrapText="1"/>
    </xf>
    <xf numFmtId="0" fontId="53" fillId="37" borderId="11" xfId="0" applyFont="1" applyFill="1" applyBorder="1" applyAlignment="1">
      <alignment vertical="center" wrapText="1"/>
    </xf>
    <xf numFmtId="164" fontId="7" fillId="37" borderId="11" xfId="42" applyNumberFormat="1" applyFont="1" applyFill="1" applyBorder="1" applyAlignment="1" applyProtection="1">
      <alignment horizontal="center" vertical="center"/>
      <protection/>
    </xf>
    <xf numFmtId="164" fontId="7" fillId="36" borderId="11" xfId="42" applyNumberFormat="1" applyFont="1" applyFill="1" applyBorder="1" applyAlignment="1" applyProtection="1">
      <alignment horizontal="center" vertical="center"/>
      <protection/>
    </xf>
    <xf numFmtId="164" fontId="53" fillId="38" borderId="11" xfId="42" applyNumberFormat="1" applyFont="1" applyFill="1" applyBorder="1" applyAlignment="1">
      <alignment vertical="center" wrapText="1"/>
    </xf>
    <xf numFmtId="164" fontId="53" fillId="37" borderId="11" xfId="42" applyNumberFormat="1" applyFont="1" applyFill="1" applyBorder="1" applyAlignment="1">
      <alignment vertical="center" wrapText="1"/>
    </xf>
    <xf numFmtId="164" fontId="54" fillId="37" borderId="11" xfId="42" applyNumberFormat="1" applyFont="1" applyFill="1" applyBorder="1" applyAlignment="1">
      <alignment vertical="center" wrapText="1"/>
    </xf>
    <xf numFmtId="1" fontId="53" fillId="37" borderId="11" xfId="0" applyNumberFormat="1" applyFont="1" applyFill="1" applyBorder="1" applyAlignment="1">
      <alignment vertical="center" wrapText="1"/>
    </xf>
    <xf numFmtId="10" fontId="7" fillId="37" borderId="11" xfId="59" applyNumberFormat="1" applyFont="1" applyFill="1" applyBorder="1" applyAlignment="1" applyProtection="1">
      <alignment horizontal="center" vertical="center"/>
      <protection locked="0"/>
    </xf>
    <xf numFmtId="0" fontId="0" fillId="37" borderId="0" xfId="0" applyNumberFormat="1" applyFont="1" applyFill="1" applyAlignment="1" applyProtection="1">
      <alignment/>
      <protection locked="0"/>
    </xf>
    <xf numFmtId="164" fontId="0" fillId="37" borderId="0" xfId="0" applyNumberFormat="1" applyFont="1" applyFill="1" applyAlignment="1" applyProtection="1">
      <alignment/>
      <protection locked="0"/>
    </xf>
    <xf numFmtId="49" fontId="0" fillId="37" borderId="0" xfId="0" applyNumberFormat="1" applyFont="1" applyFill="1" applyAlignment="1" applyProtection="1">
      <alignment/>
      <protection locked="0"/>
    </xf>
    <xf numFmtId="165" fontId="54" fillId="38" borderId="11" xfId="0" applyNumberFormat="1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vertical="center" wrapText="1"/>
    </xf>
    <xf numFmtId="164" fontId="7" fillId="34" borderId="11" xfId="42" applyNumberFormat="1" applyFont="1" applyFill="1" applyBorder="1" applyAlignment="1" applyProtection="1">
      <alignment horizontal="center" vertical="center"/>
      <protection locked="0"/>
    </xf>
    <xf numFmtId="164" fontId="54" fillId="38" borderId="11" xfId="42" applyNumberFormat="1" applyFont="1" applyFill="1" applyBorder="1" applyAlignment="1">
      <alignment vertical="center" wrapText="1"/>
    </xf>
    <xf numFmtId="164" fontId="7" fillId="39" borderId="11" xfId="42" applyNumberFormat="1" applyFont="1" applyFill="1" applyBorder="1" applyAlignment="1" applyProtection="1">
      <alignment horizontal="center" vertical="center"/>
      <protection locked="0"/>
    </xf>
    <xf numFmtId="164" fontId="7" fillId="0" borderId="11" xfId="42" applyNumberFormat="1" applyFont="1" applyFill="1" applyBorder="1" applyAlignment="1" applyProtection="1">
      <alignment horizontal="center" vertical="center"/>
      <protection locked="0"/>
    </xf>
    <xf numFmtId="164" fontId="7" fillId="34" borderId="12" xfId="42" applyNumberFormat="1" applyFont="1" applyFill="1" applyBorder="1" applyAlignment="1" applyProtection="1">
      <alignment vertical="center" wrapText="1"/>
      <protection locked="0"/>
    </xf>
    <xf numFmtId="1" fontId="53" fillId="38" borderId="11" xfId="0" applyNumberFormat="1" applyFont="1" applyFill="1" applyBorder="1" applyAlignment="1">
      <alignment vertical="center" wrapText="1"/>
    </xf>
    <xf numFmtId="1" fontId="53" fillId="37" borderId="11" xfId="0" applyNumberFormat="1" applyFont="1" applyFill="1" applyBorder="1" applyAlignment="1">
      <alignment horizontal="center" vertical="center" wrapText="1"/>
    </xf>
    <xf numFmtId="164" fontId="7" fillId="37" borderId="11" xfId="42" applyNumberFormat="1" applyFont="1" applyFill="1" applyBorder="1" applyAlignment="1" applyProtection="1">
      <alignment horizontal="center" vertical="center"/>
      <protection locked="0"/>
    </xf>
    <xf numFmtId="164" fontId="7" fillId="39" borderId="11" xfId="42" applyNumberFormat="1" applyFont="1" applyFill="1" applyBorder="1" applyAlignment="1" applyProtection="1">
      <alignment horizontal="center"/>
      <protection locked="0"/>
    </xf>
    <xf numFmtId="164" fontId="7" fillId="36" borderId="11" xfId="42" applyNumberFormat="1" applyFont="1" applyFill="1" applyBorder="1" applyAlignment="1" applyProtection="1">
      <alignment horizontal="center" vertical="center"/>
      <protection locked="0"/>
    </xf>
    <xf numFmtId="164" fontId="54" fillId="39" borderId="11" xfId="42" applyNumberFormat="1" applyFont="1" applyFill="1" applyBorder="1" applyAlignment="1">
      <alignment vertical="center" wrapText="1"/>
    </xf>
    <xf numFmtId="164" fontId="8" fillId="33" borderId="11" xfId="42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164" fontId="0" fillId="0" borderId="0" xfId="42" applyNumberFormat="1" applyFont="1" applyFill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9" fillId="5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164" fontId="0" fillId="0" borderId="0" xfId="42" applyNumberFormat="1" applyFont="1" applyFill="1" applyAlignment="1" applyProtection="1">
      <alignment/>
      <protection/>
    </xf>
    <xf numFmtId="49" fontId="55" fillId="5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wrapText="1"/>
      <protection/>
    </xf>
    <xf numFmtId="164" fontId="10" fillId="0" borderId="0" xfId="42" applyNumberFormat="1" applyFont="1" applyFill="1" applyAlignment="1" applyProtection="1">
      <alignment wrapText="1"/>
      <protection/>
    </xf>
    <xf numFmtId="49" fontId="10" fillId="5" borderId="0" xfId="0" applyNumberFormat="1" applyFont="1" applyFill="1" applyAlignment="1" applyProtection="1">
      <alignment wrapText="1"/>
      <protection/>
    </xf>
    <xf numFmtId="164" fontId="10" fillId="0" borderId="0" xfId="42" applyNumberFormat="1" applyFont="1" applyFill="1" applyAlignment="1" applyProtection="1">
      <alignment horizontal="center" wrapText="1"/>
      <protection/>
    </xf>
    <xf numFmtId="49" fontId="10" fillId="5" borderId="0" xfId="0" applyNumberFormat="1" applyFont="1" applyFill="1" applyAlignment="1" applyProtection="1">
      <alignment horizontal="center" wrapText="1"/>
      <protection/>
    </xf>
    <xf numFmtId="49" fontId="10" fillId="0" borderId="0" xfId="0" applyNumberFormat="1" applyFont="1" applyFill="1" applyAlignment="1" applyProtection="1">
      <alignment horizontal="center" wrapText="1"/>
      <protection/>
    </xf>
    <xf numFmtId="49" fontId="0" fillId="33" borderId="0" xfId="0" applyNumberFormat="1" applyFont="1" applyFill="1" applyAlignment="1">
      <alignment wrapText="1"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 horizontal="center"/>
    </xf>
    <xf numFmtId="49" fontId="0" fillId="5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" fontId="11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164" fontId="0" fillId="33" borderId="0" xfId="42" applyNumberFormat="1" applyFont="1" applyFill="1" applyAlignment="1">
      <alignment horizontal="center" vertical="center"/>
    </xf>
    <xf numFmtId="164" fontId="0" fillId="33" borderId="0" xfId="42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164" fontId="8" fillId="36" borderId="11" xfId="42" applyNumberFormat="1" applyFont="1" applyFill="1" applyBorder="1" applyAlignment="1" applyProtection="1">
      <alignment horizontal="center" vertical="center" wrapText="1"/>
      <protection/>
    </xf>
    <xf numFmtId="164" fontId="56" fillId="0" borderId="11" xfId="42" applyNumberFormat="1" applyFont="1" applyFill="1" applyBorder="1" applyAlignment="1">
      <alignment vertical="center" wrapText="1"/>
    </xf>
    <xf numFmtId="10" fontId="8" fillId="36" borderId="11" xfId="59" applyNumberFormat="1" applyFont="1" applyFill="1" applyBorder="1" applyAlignment="1" applyProtection="1">
      <alignment horizontal="center" vertical="center" wrapText="1"/>
      <protection locked="0"/>
    </xf>
    <xf numFmtId="164" fontId="0" fillId="37" borderId="0" xfId="42" applyNumberFormat="1" applyFont="1" applyFill="1" applyAlignment="1" applyProtection="1">
      <alignment/>
      <protection locked="0"/>
    </xf>
    <xf numFmtId="0" fontId="57" fillId="37" borderId="11" xfId="0" applyFont="1" applyFill="1" applyBorder="1" applyAlignment="1">
      <alignment horizontal="center" vertical="center" wrapText="1"/>
    </xf>
    <xf numFmtId="0" fontId="57" fillId="37" borderId="11" xfId="0" applyFont="1" applyFill="1" applyBorder="1" applyAlignment="1">
      <alignment vertical="center" wrapText="1"/>
    </xf>
    <xf numFmtId="164" fontId="8" fillId="37" borderId="11" xfId="42" applyNumberFormat="1" applyFont="1" applyFill="1" applyBorder="1" applyAlignment="1" applyProtection="1">
      <alignment horizontal="center" vertical="center" wrapText="1"/>
      <protection/>
    </xf>
    <xf numFmtId="164" fontId="8" fillId="36" borderId="11" xfId="42" applyNumberFormat="1" applyFont="1" applyFill="1" applyBorder="1" applyAlignment="1" applyProtection="1">
      <alignment horizontal="center" vertical="center" wrapText="1"/>
      <protection/>
    </xf>
    <xf numFmtId="3" fontId="57" fillId="38" borderId="11" xfId="0" applyNumberFormat="1" applyFont="1" applyFill="1" applyBorder="1" applyAlignment="1">
      <alignment vertical="center" wrapText="1"/>
    </xf>
    <xf numFmtId="164" fontId="56" fillId="38" borderId="11" xfId="42" applyNumberFormat="1" applyFont="1" applyFill="1" applyBorder="1" applyAlignment="1">
      <alignment vertical="center" wrapText="1"/>
    </xf>
    <xf numFmtId="164" fontId="56" fillId="37" borderId="11" xfId="42" applyNumberFormat="1" applyFont="1" applyFill="1" applyBorder="1" applyAlignment="1">
      <alignment vertical="center" wrapText="1"/>
    </xf>
    <xf numFmtId="164" fontId="57" fillId="38" borderId="11" xfId="42" applyNumberFormat="1" applyFont="1" applyFill="1" applyBorder="1" applyAlignment="1">
      <alignment vertical="center" wrapText="1"/>
    </xf>
    <xf numFmtId="10" fontId="8" fillId="37" borderId="11" xfId="59" applyNumberFormat="1" applyFont="1" applyFill="1" applyBorder="1" applyAlignment="1" applyProtection="1">
      <alignment horizontal="center" vertical="center" wrapText="1"/>
      <protection locked="0"/>
    </xf>
    <xf numFmtId="165" fontId="56" fillId="38" borderId="11" xfId="0" applyNumberFormat="1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vertical="center" wrapText="1"/>
    </xf>
    <xf numFmtId="3" fontId="56" fillId="38" borderId="11" xfId="0" applyNumberFormat="1" applyFont="1" applyFill="1" applyBorder="1" applyAlignment="1">
      <alignment vertical="center" wrapText="1"/>
    </xf>
    <xf numFmtId="164" fontId="58" fillId="38" borderId="11" xfId="42" applyNumberFormat="1" applyFont="1" applyFill="1" applyBorder="1" applyAlignment="1">
      <alignment vertical="center" wrapText="1"/>
    </xf>
    <xf numFmtId="164" fontId="8" fillId="40" borderId="11" xfId="42" applyNumberFormat="1" applyFont="1" applyFill="1" applyBorder="1" applyAlignment="1" applyProtection="1">
      <alignment horizontal="center" vertical="center" wrapText="1"/>
      <protection/>
    </xf>
    <xf numFmtId="164" fontId="8" fillId="33" borderId="12" xfId="42" applyNumberFormat="1" applyFont="1" applyFill="1" applyBorder="1" applyAlignment="1" applyProtection="1">
      <alignment vertical="center" wrapText="1"/>
      <protection locked="0"/>
    </xf>
    <xf numFmtId="164" fontId="56" fillId="38" borderId="11" xfId="42" applyNumberFormat="1" applyFont="1" applyFill="1" applyBorder="1" applyAlignment="1">
      <alignment vertical="center" wrapText="1"/>
    </xf>
    <xf numFmtId="166" fontId="57" fillId="38" borderId="11" xfId="0" applyNumberFormat="1" applyFont="1" applyFill="1" applyBorder="1" applyAlignment="1">
      <alignment vertical="center" wrapText="1"/>
    </xf>
    <xf numFmtId="164" fontId="57" fillId="37" borderId="11" xfId="42" applyNumberFormat="1" applyFont="1" applyFill="1" applyBorder="1" applyAlignment="1">
      <alignment vertical="center" wrapText="1"/>
    </xf>
    <xf numFmtId="1" fontId="57" fillId="37" borderId="11" xfId="0" applyNumberFormat="1" applyFont="1" applyFill="1" applyBorder="1" applyAlignment="1">
      <alignment horizontal="center" vertical="center" wrapText="1"/>
    </xf>
    <xf numFmtId="164" fontId="13" fillId="36" borderId="11" xfId="42" applyNumberFormat="1" applyFont="1" applyFill="1" applyBorder="1" applyAlignment="1" applyProtection="1">
      <alignment horizontal="center" vertical="center" wrapText="1"/>
      <protection locked="0"/>
    </xf>
    <xf numFmtId="164" fontId="8" fillId="40" borderId="11" xfId="42" applyNumberFormat="1" applyFont="1" applyFill="1" applyBorder="1" applyAlignment="1" applyProtection="1">
      <alignment horizontal="center" vertical="center"/>
      <protection locked="0"/>
    </xf>
    <xf numFmtId="164" fontId="8" fillId="34" borderId="11" xfId="42" applyNumberFormat="1" applyFont="1" applyFill="1" applyBorder="1" applyAlignment="1" applyProtection="1">
      <alignment horizontal="center" vertical="center"/>
      <protection locked="0"/>
    </xf>
    <xf numFmtId="164" fontId="8" fillId="36" borderId="11" xfId="42" applyNumberFormat="1" applyFont="1" applyFill="1" applyBorder="1" applyAlignment="1" applyProtection="1">
      <alignment horizontal="center" vertical="center" wrapText="1"/>
      <protection locked="0"/>
    </xf>
    <xf numFmtId="3" fontId="56" fillId="38" borderId="11" xfId="0" applyNumberFormat="1" applyFont="1" applyFill="1" applyBorder="1" applyAlignment="1" applyProtection="1">
      <alignment vertical="center" wrapText="1"/>
      <protection locked="0"/>
    </xf>
    <xf numFmtId="164" fontId="8" fillId="36" borderId="11" xfId="44" applyNumberFormat="1" applyFont="1" applyFill="1" applyBorder="1" applyAlignment="1" applyProtection="1">
      <alignment horizontal="center" vertical="center" wrapText="1"/>
      <protection/>
    </xf>
    <xf numFmtId="164" fontId="8" fillId="33" borderId="12" xfId="44" applyNumberFormat="1" applyFont="1" applyFill="1" applyBorder="1" applyAlignment="1" applyProtection="1">
      <alignment vertical="center" wrapText="1"/>
      <protection locked="0"/>
    </xf>
    <xf numFmtId="164" fontId="8" fillId="40" borderId="11" xfId="44" applyNumberFormat="1" applyFont="1" applyFill="1" applyBorder="1" applyAlignment="1" applyProtection="1">
      <alignment horizontal="center" vertical="center" wrapText="1"/>
      <protection/>
    </xf>
    <xf numFmtId="164" fontId="8" fillId="34" borderId="12" xfId="44" applyNumberFormat="1" applyFont="1" applyFill="1" applyBorder="1" applyAlignment="1" applyProtection="1">
      <alignment vertical="center" wrapText="1"/>
      <protection locked="0"/>
    </xf>
    <xf numFmtId="164" fontId="8" fillId="36" borderId="12" xfId="44" applyNumberFormat="1" applyFont="1" applyFill="1" applyBorder="1" applyAlignment="1" applyProtection="1">
      <alignment horizontal="center" vertical="center" wrapText="1"/>
      <protection/>
    </xf>
    <xf numFmtId="49" fontId="55" fillId="0" borderId="0" xfId="0" applyNumberFormat="1" applyFont="1" applyFill="1" applyAlignment="1" applyProtection="1">
      <alignment/>
      <protection/>
    </xf>
    <xf numFmtId="3" fontId="54" fillId="38" borderId="11" xfId="0" applyNumberFormat="1" applyFont="1" applyFill="1" applyBorder="1" applyAlignment="1">
      <alignment vertical="center" wrapText="1"/>
    </xf>
    <xf numFmtId="164" fontId="10" fillId="33" borderId="11" xfId="42" applyNumberFormat="1" applyFont="1" applyFill="1" applyBorder="1" applyAlignment="1" applyProtection="1">
      <alignment horizontal="center" vertical="center"/>
      <protection locked="0"/>
    </xf>
    <xf numFmtId="164" fontId="10" fillId="34" borderId="11" xfId="42" applyNumberFormat="1" applyFont="1" applyFill="1" applyBorder="1" applyAlignment="1" applyProtection="1">
      <alignment horizontal="center" vertical="center"/>
      <protection locked="0"/>
    </xf>
    <xf numFmtId="164" fontId="7" fillId="34" borderId="11" xfId="44" applyNumberFormat="1" applyFont="1" applyFill="1" applyBorder="1" applyAlignment="1" applyProtection="1">
      <alignment horizontal="center" vertical="center"/>
      <protection locked="0"/>
    </xf>
    <xf numFmtId="164" fontId="7" fillId="36" borderId="11" xfId="44" applyNumberFormat="1" applyFont="1" applyFill="1" applyBorder="1" applyAlignment="1" applyProtection="1">
      <alignment horizontal="center" vertical="center"/>
      <protection/>
    </xf>
    <xf numFmtId="164" fontId="2" fillId="0" borderId="0" xfId="42" applyNumberFormat="1" applyFont="1" applyFill="1" applyAlignment="1" applyProtection="1">
      <alignment horizontal="center" wrapText="1"/>
      <protection/>
    </xf>
    <xf numFmtId="43" fontId="2" fillId="0" borderId="0" xfId="42" applyFont="1" applyFill="1" applyAlignment="1" applyProtection="1">
      <alignment horizontal="center" wrapText="1"/>
      <protection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14" fontId="9" fillId="0" borderId="13" xfId="42" applyNumberFormat="1" applyFont="1" applyFill="1" applyBorder="1" applyAlignment="1" applyProtection="1">
      <alignment horizontal="center" wrapText="1"/>
      <protection/>
    </xf>
    <xf numFmtId="43" fontId="9" fillId="0" borderId="13" xfId="42" applyFont="1" applyFill="1" applyBorder="1" applyAlignment="1" applyProtection="1">
      <alignment horizontal="center" wrapText="1"/>
      <protection/>
    </xf>
    <xf numFmtId="14" fontId="9" fillId="0" borderId="13" xfId="42" applyNumberFormat="1" applyFont="1" applyFill="1" applyBorder="1" applyAlignment="1" applyProtection="1">
      <alignment horizontal="center" vertical="center" wrapText="1"/>
      <protection/>
    </xf>
    <xf numFmtId="43" fontId="9" fillId="0" borderId="13" xfId="42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64" fontId="6" fillId="34" borderId="11" xfId="42" applyNumberFormat="1" applyFont="1" applyFill="1" applyBorder="1" applyAlignment="1" applyProtection="1">
      <alignment horizontal="center" vertical="center" wrapText="1"/>
      <protection/>
    </xf>
    <xf numFmtId="164" fontId="6" fillId="33" borderId="11" xfId="42" applyNumberFormat="1" applyFont="1" applyFill="1" applyBorder="1" applyAlignment="1">
      <alignment horizontal="center" vertical="center" wrapText="1"/>
    </xf>
    <xf numFmtId="164" fontId="6" fillId="0" borderId="11" xfId="42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 applyProtection="1">
      <alignment horizontal="center" vertical="center" wrapText="1"/>
      <protection/>
    </xf>
    <xf numFmtId="49" fontId="6" fillId="33" borderId="18" xfId="0" applyNumberFormat="1" applyFont="1" applyFill="1" applyBorder="1" applyAlignment="1" applyProtection="1">
      <alignment horizontal="center" vertical="center" wrapText="1"/>
      <protection/>
    </xf>
    <xf numFmtId="49" fontId="6" fillId="5" borderId="11" xfId="0" applyNumberFormat="1" applyFont="1" applyFill="1" applyBorder="1" applyAlignment="1" applyProtection="1">
      <alignment horizontal="center" vertical="center" wrapText="1"/>
      <protection/>
    </xf>
    <xf numFmtId="49" fontId="6" fillId="5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33" borderId="16" xfId="0" applyNumberFormat="1" applyFont="1" applyFill="1" applyBorder="1" applyAlignment="1" applyProtection="1">
      <alignment horizontal="center" vertical="center" wrapText="1"/>
      <protection/>
    </xf>
    <xf numFmtId="1" fontId="7" fillId="33" borderId="17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49" fontId="7" fillId="33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7622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7622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7622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Bieu%20mau%20thong%20ke%2021.11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Tong%20Hop%20VP%2010%20thang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Tong%20Hop%20Cuc%2010%20thang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T%2006-%20Ha%20Nam%20BCTK%2010%20thang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2">
          <cell r="C2" t="str">
            <v>Đơn vị  báo cáo: 
Đơn vị nhận báo cáo: </v>
          </cell>
        </row>
        <row r="6">
          <cell r="C6" t="str">
            <v>TRẦN ĐỨC TOẢN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 Nhung"/>
      <sheetName val="01 Phuong"/>
      <sheetName val="01 Hiep"/>
      <sheetName val="01 quy"/>
      <sheetName val="01 CVH"/>
      <sheetName val="02 Nhung"/>
      <sheetName val="02 (bỏ)"/>
      <sheetName val="02 Phuong"/>
      <sheetName val="02 HIep"/>
      <sheetName val="02 Quy"/>
      <sheetName val="02CHV"/>
      <sheetName val="03 Nhung"/>
      <sheetName val="03 Phuong"/>
      <sheetName val="03 Hiep"/>
      <sheetName val="03 Quy"/>
      <sheetName val="03 CHV"/>
      <sheetName val="04 -phuong"/>
      <sheetName val="04 Nhung"/>
      <sheetName val="04 Hiep"/>
      <sheetName val="04 Quy"/>
      <sheetName val="04 CHV"/>
      <sheetName val="05 Nhung"/>
      <sheetName val="05 Phuong"/>
      <sheetName val="05 Hiep"/>
      <sheetName val="05 Quy"/>
      <sheetName val="05 CHV"/>
      <sheetName val="01"/>
      <sheetName val="PT01"/>
      <sheetName val="02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TT"/>
      <sheetName val="PLChuaDieuKien"/>
    </sheetNames>
    <sheetDataSet>
      <sheetData sheetId="16">
        <row r="11">
          <cell r="E11">
            <v>12</v>
          </cell>
        </row>
      </sheetData>
      <sheetData sheetId="17">
        <row r="11">
          <cell r="E11">
            <v>13</v>
          </cell>
        </row>
      </sheetData>
      <sheetData sheetId="18">
        <row r="11">
          <cell r="E11">
            <v>10</v>
          </cell>
        </row>
      </sheetData>
      <sheetData sheetId="19">
        <row r="11">
          <cell r="E11">
            <v>24</v>
          </cell>
        </row>
      </sheetData>
      <sheetData sheetId="20">
        <row r="11">
          <cell r="E11">
            <v>2</v>
          </cell>
        </row>
      </sheetData>
      <sheetData sheetId="21">
        <row r="11">
          <cell r="D11">
            <v>6799248</v>
          </cell>
        </row>
      </sheetData>
      <sheetData sheetId="22">
        <row r="11">
          <cell r="D11">
            <v>1547842</v>
          </cell>
        </row>
      </sheetData>
      <sheetData sheetId="23">
        <row r="11">
          <cell r="D11">
            <v>631350048</v>
          </cell>
        </row>
      </sheetData>
      <sheetData sheetId="24">
        <row r="11">
          <cell r="D11">
            <v>5049798</v>
          </cell>
        </row>
      </sheetData>
      <sheetData sheetId="25">
        <row r="11">
          <cell r="D11">
            <v>61345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 Vp"/>
      <sheetName val="01 Ly Nhan"/>
      <sheetName val="01 Binh Luc"/>
      <sheetName val="01 Duy Tien"/>
      <sheetName val="01 Kim Bang"/>
      <sheetName val="01 Thanh Liem"/>
      <sheetName val="01 Phu Ly"/>
      <sheetName val="02 VP"/>
      <sheetName val="02 Ly Nhan"/>
      <sheetName val="02 Binh Luc"/>
      <sheetName val="02 Duy Tien"/>
      <sheetName val="02 Kim Bang"/>
      <sheetName val="02 Thanh Liem"/>
      <sheetName val="02 Phu Ly"/>
      <sheetName val="03 VP "/>
      <sheetName val="03 Ly Nhan"/>
      <sheetName val="03 Binh Luc"/>
      <sheetName val="03 Duy Tien"/>
      <sheetName val="03 Kim Bang"/>
      <sheetName val="03 Thanh Liem"/>
      <sheetName val="03 Phu Ly"/>
      <sheetName val="04 VP"/>
      <sheetName val="04 Ly Nhan"/>
      <sheetName val="04 Binh luc"/>
      <sheetName val="04 Duy Tien"/>
      <sheetName val="04 Kim Bang"/>
      <sheetName val="04 Thanh Liem"/>
      <sheetName val="04 Phu Ly"/>
      <sheetName val="05 Vp"/>
      <sheetName val="05 Ly Nhan"/>
      <sheetName val="05 Binh Luc"/>
      <sheetName val="05 Duy Tien"/>
      <sheetName val="05 Kim Bang"/>
      <sheetName val="05 Thanh Liem"/>
      <sheetName val="05 Phu Ly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  <sheetName val="Sheet1"/>
    </sheetNames>
    <sheetDataSet>
      <sheetData sheetId="23">
        <row r="11">
          <cell r="E11">
            <v>37</v>
          </cell>
        </row>
        <row r="12">
          <cell r="E12">
            <v>53</v>
          </cell>
        </row>
        <row r="13">
          <cell r="E13">
            <v>44</v>
          </cell>
        </row>
        <row r="14">
          <cell r="E14">
            <v>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PT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3">
          <cell r="C3" t="str">
            <v>Vũ Ngọc Phương</v>
          </cell>
        </row>
        <row r="5">
          <cell r="C5" t="str">
            <v>PHÓ CỤC TRƯỞNG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2"/>
  <sheetViews>
    <sheetView tabSelected="1" view="pageBreakPreview" zoomScaleSheetLayoutView="100" zoomScalePageLayoutView="0" workbookViewId="0" topLeftCell="A1">
      <selection activeCell="E1" sqref="E1:O1"/>
    </sheetView>
  </sheetViews>
  <sheetFormatPr defaultColWidth="9.00390625" defaultRowHeight="15.75"/>
  <cols>
    <col min="1" max="1" width="4.125" style="2" customWidth="1"/>
    <col min="2" max="2" width="20.875" style="77" customWidth="1"/>
    <col min="3" max="3" width="6.625" style="2" customWidth="1"/>
    <col min="4" max="4" width="7.25390625" style="2" customWidth="1"/>
    <col min="5" max="5" width="8.375" style="6" customWidth="1"/>
    <col min="6" max="6" width="6.75390625" style="2" customWidth="1"/>
    <col min="7" max="7" width="6.50390625" style="2" customWidth="1"/>
    <col min="8" max="8" width="5.375" style="7" customWidth="1"/>
    <col min="9" max="9" width="8.375" style="2" customWidth="1"/>
    <col min="10" max="10" width="6.75390625" style="2" customWidth="1"/>
    <col min="11" max="11" width="6.625" style="2" customWidth="1"/>
    <col min="12" max="13" width="7.125" style="78" customWidth="1"/>
    <col min="14" max="14" width="7.375" style="79" customWidth="1"/>
    <col min="15" max="15" width="6.50390625" style="11" customWidth="1"/>
    <col min="16" max="16" width="5.625" style="79" customWidth="1"/>
    <col min="17" max="17" width="7.00390625" style="80" customWidth="1"/>
    <col min="18" max="18" width="7.00390625" style="81" customWidth="1"/>
    <col min="19" max="19" width="5.75390625" style="82" customWidth="1"/>
    <col min="20" max="20" width="7.25390625" style="82" customWidth="1"/>
    <col min="21" max="21" width="7.375" style="82" customWidth="1"/>
    <col min="22" max="23" width="0" style="1" hidden="1" customWidth="1"/>
    <col min="24" max="24" width="9.00390625" style="1" customWidth="1"/>
    <col min="25" max="16384" width="9.00390625" style="2" customWidth="1"/>
  </cols>
  <sheetData>
    <row r="1" spans="1:21" ht="65.25" customHeight="1">
      <c r="A1" s="157" t="s">
        <v>0</v>
      </c>
      <c r="B1" s="157"/>
      <c r="C1" s="157"/>
      <c r="D1" s="157"/>
      <c r="E1" s="158" t="s">
        <v>93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9" t="str">
        <f>'[1]TT'!C2</f>
        <v>Đơn vị  báo cáo: 
Đơn vị nhận báo cáo: </v>
      </c>
      <c r="Q1" s="159"/>
      <c r="R1" s="159"/>
      <c r="S1" s="159"/>
      <c r="T1" s="159"/>
      <c r="U1" s="159"/>
    </row>
    <row r="2" spans="1:21" ht="17.25" customHeight="1">
      <c r="A2" s="3"/>
      <c r="B2" s="4"/>
      <c r="C2" s="5"/>
      <c r="D2" s="5"/>
      <c r="F2" s="7"/>
      <c r="G2" s="7"/>
      <c r="I2" s="8"/>
      <c r="J2" s="8"/>
      <c r="K2" s="8"/>
      <c r="L2" s="9"/>
      <c r="M2" s="10"/>
      <c r="N2" s="11"/>
      <c r="P2" s="160" t="s">
        <v>1</v>
      </c>
      <c r="Q2" s="160"/>
      <c r="R2" s="160"/>
      <c r="S2" s="160"/>
      <c r="T2" s="160"/>
      <c r="U2" s="160"/>
    </row>
    <row r="3" spans="1:24" s="13" customFormat="1" ht="15.75" customHeight="1">
      <c r="A3" s="161" t="s">
        <v>2</v>
      </c>
      <c r="B3" s="161" t="s">
        <v>3</v>
      </c>
      <c r="C3" s="164" t="s">
        <v>4</v>
      </c>
      <c r="D3" s="134" t="s">
        <v>5</v>
      </c>
      <c r="E3" s="134" t="s">
        <v>6</v>
      </c>
      <c r="F3" s="134"/>
      <c r="G3" s="144" t="s">
        <v>7</v>
      </c>
      <c r="H3" s="142" t="s">
        <v>8</v>
      </c>
      <c r="I3" s="144" t="s">
        <v>9</v>
      </c>
      <c r="J3" s="148" t="s">
        <v>6</v>
      </c>
      <c r="K3" s="149"/>
      <c r="L3" s="149"/>
      <c r="M3" s="149"/>
      <c r="N3" s="149"/>
      <c r="O3" s="149"/>
      <c r="P3" s="149"/>
      <c r="Q3" s="149"/>
      <c r="R3" s="149"/>
      <c r="S3" s="149"/>
      <c r="T3" s="150" t="s">
        <v>10</v>
      </c>
      <c r="U3" s="153" t="s">
        <v>11</v>
      </c>
      <c r="V3" s="12"/>
      <c r="W3" s="12"/>
      <c r="X3" s="12"/>
    </row>
    <row r="4" spans="1:24" s="15" customFormat="1" ht="15.75" customHeight="1">
      <c r="A4" s="162"/>
      <c r="B4" s="162"/>
      <c r="C4" s="164"/>
      <c r="D4" s="134"/>
      <c r="E4" s="155" t="s">
        <v>12</v>
      </c>
      <c r="F4" s="134" t="s">
        <v>13</v>
      </c>
      <c r="G4" s="144"/>
      <c r="H4" s="142"/>
      <c r="I4" s="144"/>
      <c r="J4" s="144" t="s">
        <v>14</v>
      </c>
      <c r="K4" s="134" t="s">
        <v>6</v>
      </c>
      <c r="L4" s="134"/>
      <c r="M4" s="134"/>
      <c r="N4" s="134"/>
      <c r="O4" s="134"/>
      <c r="P4" s="134"/>
      <c r="Q4" s="156" t="s">
        <v>15</v>
      </c>
      <c r="R4" s="142" t="s">
        <v>16</v>
      </c>
      <c r="S4" s="143" t="s">
        <v>17</v>
      </c>
      <c r="T4" s="151"/>
      <c r="U4" s="154"/>
      <c r="V4" s="14"/>
      <c r="W4" s="14"/>
      <c r="X4" s="14"/>
    </row>
    <row r="5" spans="1:24" s="13" customFormat="1" ht="15.75" customHeight="1">
      <c r="A5" s="162"/>
      <c r="B5" s="162"/>
      <c r="C5" s="164"/>
      <c r="D5" s="134"/>
      <c r="E5" s="155"/>
      <c r="F5" s="134"/>
      <c r="G5" s="144"/>
      <c r="H5" s="142"/>
      <c r="I5" s="144"/>
      <c r="J5" s="144"/>
      <c r="K5" s="144" t="s">
        <v>18</v>
      </c>
      <c r="L5" s="145" t="s">
        <v>6</v>
      </c>
      <c r="M5" s="145"/>
      <c r="N5" s="146" t="s">
        <v>19</v>
      </c>
      <c r="O5" s="147" t="s">
        <v>20</v>
      </c>
      <c r="P5" s="146" t="s">
        <v>21</v>
      </c>
      <c r="Q5" s="156"/>
      <c r="R5" s="142"/>
      <c r="S5" s="143"/>
      <c r="T5" s="151"/>
      <c r="U5" s="154"/>
      <c r="V5" s="12"/>
      <c r="W5" s="12"/>
      <c r="X5" s="12"/>
    </row>
    <row r="6" spans="1:24" s="13" customFormat="1" ht="15.75" customHeight="1">
      <c r="A6" s="162"/>
      <c r="B6" s="162"/>
      <c r="C6" s="164"/>
      <c r="D6" s="134"/>
      <c r="E6" s="155"/>
      <c r="F6" s="134"/>
      <c r="G6" s="144"/>
      <c r="H6" s="142"/>
      <c r="I6" s="144"/>
      <c r="J6" s="144"/>
      <c r="K6" s="144"/>
      <c r="L6" s="145"/>
      <c r="M6" s="145"/>
      <c r="N6" s="146"/>
      <c r="O6" s="147"/>
      <c r="P6" s="146"/>
      <c r="Q6" s="156"/>
      <c r="R6" s="142"/>
      <c r="S6" s="143"/>
      <c r="T6" s="151"/>
      <c r="U6" s="154"/>
      <c r="V6" s="12"/>
      <c r="W6" s="12"/>
      <c r="X6" s="12"/>
    </row>
    <row r="7" spans="1:24" s="13" customFormat="1" ht="44.25" customHeight="1">
      <c r="A7" s="163"/>
      <c r="B7" s="163"/>
      <c r="C7" s="164"/>
      <c r="D7" s="134"/>
      <c r="E7" s="155"/>
      <c r="F7" s="134"/>
      <c r="G7" s="144"/>
      <c r="H7" s="142"/>
      <c r="I7" s="144"/>
      <c r="J7" s="144"/>
      <c r="K7" s="144"/>
      <c r="L7" s="16" t="s">
        <v>22</v>
      </c>
      <c r="M7" s="16" t="s">
        <v>23</v>
      </c>
      <c r="N7" s="146"/>
      <c r="O7" s="147"/>
      <c r="P7" s="146"/>
      <c r="Q7" s="156"/>
      <c r="R7" s="142"/>
      <c r="S7" s="143"/>
      <c r="T7" s="152"/>
      <c r="U7" s="154"/>
      <c r="V7" s="12"/>
      <c r="W7" s="17"/>
      <c r="X7" s="12"/>
    </row>
    <row r="8" spans="1:21" ht="14.25" customHeight="1">
      <c r="A8" s="132" t="s">
        <v>24</v>
      </c>
      <c r="B8" s="133"/>
      <c r="C8" s="18" t="s">
        <v>25</v>
      </c>
      <c r="D8" s="18" t="s">
        <v>26</v>
      </c>
      <c r="E8" s="19" t="s">
        <v>27</v>
      </c>
      <c r="F8" s="18" t="s">
        <v>28</v>
      </c>
      <c r="G8" s="18" t="s">
        <v>29</v>
      </c>
      <c r="H8" s="20" t="s">
        <v>30</v>
      </c>
      <c r="I8" s="18" t="s">
        <v>31</v>
      </c>
      <c r="J8" s="18" t="s">
        <v>32</v>
      </c>
      <c r="K8" s="18" t="s">
        <v>33</v>
      </c>
      <c r="L8" s="21" t="s">
        <v>34</v>
      </c>
      <c r="M8" s="21" t="s">
        <v>35</v>
      </c>
      <c r="N8" s="21" t="s">
        <v>36</v>
      </c>
      <c r="O8" s="22" t="s">
        <v>37</v>
      </c>
      <c r="P8" s="21" t="s">
        <v>38</v>
      </c>
      <c r="Q8" s="19" t="s">
        <v>39</v>
      </c>
      <c r="R8" s="20" t="s">
        <v>40</v>
      </c>
      <c r="S8" s="18" t="s">
        <v>41</v>
      </c>
      <c r="T8" s="18" t="s">
        <v>42</v>
      </c>
      <c r="U8" s="18" t="s">
        <v>43</v>
      </c>
    </row>
    <row r="9" spans="1:24" s="30" customFormat="1" ht="16.5" customHeight="1">
      <c r="A9" s="134" t="s">
        <v>44</v>
      </c>
      <c r="B9" s="134"/>
      <c r="C9" s="23">
        <f aca="true" t="shared" si="0" ref="C9:C47">D9</f>
        <v>3345</v>
      </c>
      <c r="D9" s="23">
        <f>E9+F9</f>
        <v>3345</v>
      </c>
      <c r="E9" s="24">
        <f>SUM(E10,E16)</f>
        <v>828</v>
      </c>
      <c r="F9" s="25">
        <f>SUM(F10,F16)</f>
        <v>2517</v>
      </c>
      <c r="G9" s="25">
        <f>SUM(G10,G16)</f>
        <v>50</v>
      </c>
      <c r="H9" s="23">
        <f>SUM(H10:H16)</f>
        <v>0</v>
      </c>
      <c r="I9" s="23">
        <f>SUM(I11:I16)</f>
        <v>3295</v>
      </c>
      <c r="J9" s="23">
        <f aca="true" t="shared" si="1" ref="J9:T9">SUM(J11:J16)</f>
        <v>2868</v>
      </c>
      <c r="K9" s="23">
        <f t="shared" si="1"/>
        <v>2191</v>
      </c>
      <c r="L9" s="23">
        <f t="shared" si="1"/>
        <v>2130</v>
      </c>
      <c r="M9" s="23">
        <f t="shared" si="1"/>
        <v>61</v>
      </c>
      <c r="N9" s="23">
        <f t="shared" si="1"/>
        <v>673</v>
      </c>
      <c r="O9" s="23">
        <f t="shared" si="1"/>
        <v>0</v>
      </c>
      <c r="P9" s="23">
        <f t="shared" si="1"/>
        <v>4</v>
      </c>
      <c r="Q9" s="26">
        <f t="shared" si="1"/>
        <v>421</v>
      </c>
      <c r="R9" s="23">
        <f t="shared" si="1"/>
        <v>0</v>
      </c>
      <c r="S9" s="23">
        <f t="shared" si="1"/>
        <v>6</v>
      </c>
      <c r="T9" s="23">
        <f t="shared" si="1"/>
        <v>1104</v>
      </c>
      <c r="U9" s="27">
        <f aca="true" t="shared" si="2" ref="U9:U47">IF(J9&lt;&gt;0,K9/J9,"")</f>
        <v>0.7639470013947002</v>
      </c>
      <c r="V9" s="28">
        <f>IF(I9=C9-G9-H9,I9,"KT lai")</f>
        <v>3295</v>
      </c>
      <c r="W9" s="29" t="s">
        <v>45</v>
      </c>
      <c r="X9" s="28"/>
    </row>
    <row r="10" spans="1:24" s="42" customFormat="1" ht="21.75" customHeight="1">
      <c r="A10" s="31" t="s">
        <v>46</v>
      </c>
      <c r="B10" s="32" t="s">
        <v>47</v>
      </c>
      <c r="C10" s="33">
        <f t="shared" si="0"/>
        <v>328</v>
      </c>
      <c r="D10" s="33">
        <f>F10+E10</f>
        <v>328</v>
      </c>
      <c r="E10" s="34">
        <f>SUM(E11:E15)</f>
        <v>61</v>
      </c>
      <c r="F10" s="35">
        <f>SUM(F11:F15)</f>
        <v>267</v>
      </c>
      <c r="G10" s="35">
        <f>SUM(G11:G15)</f>
        <v>22</v>
      </c>
      <c r="H10" s="35">
        <f>SUM(H11:H15)</f>
        <v>0</v>
      </c>
      <c r="I10" s="33">
        <f>D10-G10-H10</f>
        <v>306</v>
      </c>
      <c r="J10" s="33">
        <f>L10+M10+N10+P10</f>
        <v>278</v>
      </c>
      <c r="K10" s="33">
        <f>M10+L10</f>
        <v>177</v>
      </c>
      <c r="L10" s="50">
        <f>SUM(L11:L15)</f>
        <v>177</v>
      </c>
      <c r="M10" s="50">
        <f>SUM(M11:M15)</f>
        <v>0</v>
      </c>
      <c r="N10" s="50">
        <f>SUM(N11:N15)</f>
        <v>101</v>
      </c>
      <c r="O10" s="36">
        <f>SUM(O11,O18)</f>
        <v>0</v>
      </c>
      <c r="P10" s="36">
        <f>SUM(P11:P15)</f>
        <v>0</v>
      </c>
      <c r="Q10" s="37">
        <f aca="true" t="shared" si="3" ref="Q10:Q47">I10-J10-R10-S10</f>
        <v>25</v>
      </c>
      <c r="R10" s="33">
        <f>SUM(R11:R16)</f>
        <v>0</v>
      </c>
      <c r="S10" s="35">
        <f>SUM(S11:S15)</f>
        <v>3</v>
      </c>
      <c r="T10" s="38">
        <f aca="true" t="shared" si="4" ref="T10:T47">N10+O10+P10+Q10+R10+S10</f>
        <v>129</v>
      </c>
      <c r="U10" s="39">
        <f t="shared" si="2"/>
        <v>0.6366906474820144</v>
      </c>
      <c r="V10" s="40">
        <f aca="true" t="shared" si="5" ref="V10:V47">IF(I10=C10-G10-H10,I10,"KT lai")</f>
        <v>306</v>
      </c>
      <c r="W10" s="41">
        <f aca="true" t="shared" si="6" ref="W10:W47">J10+Q10+S10</f>
        <v>306</v>
      </c>
      <c r="X10" s="41">
        <f>V10-W10</f>
        <v>0</v>
      </c>
    </row>
    <row r="11" spans="1:24" s="30" customFormat="1" ht="13.5" customHeight="1">
      <c r="A11" s="43">
        <v>1.1</v>
      </c>
      <c r="B11" s="44" t="s">
        <v>48</v>
      </c>
      <c r="C11" s="23">
        <f t="shared" si="0"/>
        <v>67</v>
      </c>
      <c r="D11" s="34">
        <f aca="true" t="shared" si="7" ref="D11:D47">F11+E11</f>
        <v>67</v>
      </c>
      <c r="E11" s="45">
        <f>'[2]04 Quy'!E11</f>
        <v>24</v>
      </c>
      <c r="F11" s="46">
        <v>43</v>
      </c>
      <c r="G11" s="46">
        <v>1</v>
      </c>
      <c r="H11" s="46">
        <v>0</v>
      </c>
      <c r="I11" s="34">
        <f aca="true" t="shared" si="8" ref="I11:I47">D11-G11-H11</f>
        <v>66</v>
      </c>
      <c r="J11" s="34">
        <f aca="true" t="shared" si="9" ref="J11:J47">L11+M11+N11+P11</f>
        <v>53</v>
      </c>
      <c r="K11" s="34">
        <f aca="true" t="shared" si="10" ref="K11:K47">M11+L11</f>
        <v>40</v>
      </c>
      <c r="L11" s="125">
        <v>40</v>
      </c>
      <c r="M11" s="125">
        <v>0</v>
      </c>
      <c r="N11" s="125">
        <v>13</v>
      </c>
      <c r="O11" s="46">
        <v>0</v>
      </c>
      <c r="P11" s="46">
        <v>0</v>
      </c>
      <c r="Q11" s="47">
        <f t="shared" si="3"/>
        <v>13</v>
      </c>
      <c r="R11" s="48"/>
      <c r="S11" s="46">
        <v>0</v>
      </c>
      <c r="T11" s="46">
        <f t="shared" si="4"/>
        <v>26</v>
      </c>
      <c r="U11" s="27">
        <f t="shared" si="2"/>
        <v>0.7547169811320755</v>
      </c>
      <c r="V11" s="28">
        <f t="shared" si="5"/>
        <v>66</v>
      </c>
      <c r="W11" s="29">
        <f t="shared" si="6"/>
        <v>66</v>
      </c>
      <c r="X11" s="41">
        <f aca="true" t="shared" si="11" ref="X11:X47">V11-W11</f>
        <v>0</v>
      </c>
    </row>
    <row r="12" spans="1:24" s="30" customFormat="1" ht="13.5" customHeight="1">
      <c r="A12" s="43">
        <v>1.2</v>
      </c>
      <c r="B12" s="44" t="s">
        <v>49</v>
      </c>
      <c r="C12" s="23">
        <f t="shared" si="0"/>
        <v>79</v>
      </c>
      <c r="D12" s="34">
        <f t="shared" si="7"/>
        <v>79</v>
      </c>
      <c r="E12" s="45">
        <f>'[2]04 Nhung'!E11</f>
        <v>13</v>
      </c>
      <c r="F12" s="46">
        <v>66</v>
      </c>
      <c r="G12" s="46">
        <v>0</v>
      </c>
      <c r="H12" s="46">
        <v>0</v>
      </c>
      <c r="I12" s="34">
        <f t="shared" si="8"/>
        <v>79</v>
      </c>
      <c r="J12" s="34">
        <f t="shared" si="9"/>
        <v>75</v>
      </c>
      <c r="K12" s="34">
        <f t="shared" si="10"/>
        <v>40</v>
      </c>
      <c r="L12" s="125">
        <v>40</v>
      </c>
      <c r="M12" s="125">
        <v>0</v>
      </c>
      <c r="N12" s="125">
        <v>35</v>
      </c>
      <c r="O12" s="46">
        <v>0</v>
      </c>
      <c r="P12" s="46">
        <v>0</v>
      </c>
      <c r="Q12" s="47">
        <f t="shared" si="3"/>
        <v>4</v>
      </c>
      <c r="R12" s="48"/>
      <c r="S12" s="46">
        <v>0</v>
      </c>
      <c r="T12" s="46">
        <f t="shared" si="4"/>
        <v>39</v>
      </c>
      <c r="U12" s="27">
        <f t="shared" si="2"/>
        <v>0.5333333333333333</v>
      </c>
      <c r="V12" s="28">
        <f t="shared" si="5"/>
        <v>79</v>
      </c>
      <c r="W12" s="29">
        <f t="shared" si="6"/>
        <v>79</v>
      </c>
      <c r="X12" s="41">
        <f t="shared" si="11"/>
        <v>0</v>
      </c>
    </row>
    <row r="13" spans="1:24" s="30" customFormat="1" ht="13.5" customHeight="1">
      <c r="A13" s="43">
        <v>1.3</v>
      </c>
      <c r="B13" s="44" t="s">
        <v>50</v>
      </c>
      <c r="C13" s="23">
        <f t="shared" si="0"/>
        <v>57</v>
      </c>
      <c r="D13" s="34">
        <f t="shared" si="7"/>
        <v>57</v>
      </c>
      <c r="E13" s="49">
        <f>'[2]04 -phuong'!E11</f>
        <v>12</v>
      </c>
      <c r="F13" s="46">
        <v>45</v>
      </c>
      <c r="G13" s="46">
        <v>6</v>
      </c>
      <c r="H13" s="46">
        <v>0</v>
      </c>
      <c r="I13" s="34">
        <f t="shared" si="8"/>
        <v>51</v>
      </c>
      <c r="J13" s="34">
        <f t="shared" si="9"/>
        <v>46</v>
      </c>
      <c r="K13" s="34">
        <f t="shared" si="10"/>
        <v>40</v>
      </c>
      <c r="L13" s="125">
        <v>40</v>
      </c>
      <c r="M13" s="125">
        <v>0</v>
      </c>
      <c r="N13" s="125">
        <v>6</v>
      </c>
      <c r="O13" s="46">
        <v>0</v>
      </c>
      <c r="P13" s="46">
        <v>0</v>
      </c>
      <c r="Q13" s="47">
        <f t="shared" si="3"/>
        <v>4</v>
      </c>
      <c r="R13" s="48"/>
      <c r="S13" s="46">
        <v>1</v>
      </c>
      <c r="T13" s="46">
        <f t="shared" si="4"/>
        <v>11</v>
      </c>
      <c r="U13" s="27">
        <f t="shared" si="2"/>
        <v>0.8695652173913043</v>
      </c>
      <c r="V13" s="28">
        <f t="shared" si="5"/>
        <v>51</v>
      </c>
      <c r="W13" s="29">
        <f t="shared" si="6"/>
        <v>51</v>
      </c>
      <c r="X13" s="41">
        <f t="shared" si="11"/>
        <v>0</v>
      </c>
    </row>
    <row r="14" spans="1:24" s="30" customFormat="1" ht="13.5" customHeight="1">
      <c r="A14" s="43">
        <v>1.4</v>
      </c>
      <c r="B14" s="44" t="s">
        <v>51</v>
      </c>
      <c r="C14" s="23">
        <f t="shared" si="0"/>
        <v>82</v>
      </c>
      <c r="D14" s="34">
        <f>F14+E14</f>
        <v>82</v>
      </c>
      <c r="E14" s="45">
        <f>'[2]04 Hiep'!E11</f>
        <v>10</v>
      </c>
      <c r="F14" s="46">
        <v>72</v>
      </c>
      <c r="G14" s="46">
        <v>13</v>
      </c>
      <c r="H14" s="46">
        <v>0</v>
      </c>
      <c r="I14" s="34">
        <f>D14-G14-H14</f>
        <v>69</v>
      </c>
      <c r="J14" s="34">
        <f>L14+M14+N14+P14</f>
        <v>65</v>
      </c>
      <c r="K14" s="34">
        <f>M14+L14</f>
        <v>30</v>
      </c>
      <c r="L14" s="125">
        <v>30</v>
      </c>
      <c r="M14" s="125">
        <v>0</v>
      </c>
      <c r="N14" s="125">
        <v>35</v>
      </c>
      <c r="O14" s="46">
        <v>0</v>
      </c>
      <c r="P14" s="46">
        <v>0</v>
      </c>
      <c r="Q14" s="47">
        <f t="shared" si="3"/>
        <v>2</v>
      </c>
      <c r="R14" s="48"/>
      <c r="S14" s="46">
        <v>2</v>
      </c>
      <c r="T14" s="46">
        <f>N14+O14+P14+Q14+R14+S14</f>
        <v>39</v>
      </c>
      <c r="U14" s="27">
        <f>IF(J14&lt;&gt;0,K14/J14,"")</f>
        <v>0.46153846153846156</v>
      </c>
      <c r="V14" s="28">
        <f>IF(I14=C14-G14-H14,I14,"KT lai")</f>
        <v>69</v>
      </c>
      <c r="W14" s="29">
        <f>J14+Q14+S14</f>
        <v>69</v>
      </c>
      <c r="X14" s="41">
        <f t="shared" si="11"/>
        <v>0</v>
      </c>
    </row>
    <row r="15" spans="1:24" s="30" customFormat="1" ht="13.5" customHeight="1">
      <c r="A15" s="43">
        <v>1.5</v>
      </c>
      <c r="B15" s="44" t="s">
        <v>52</v>
      </c>
      <c r="C15" s="23">
        <f t="shared" si="0"/>
        <v>43</v>
      </c>
      <c r="D15" s="34">
        <f>F15+E15</f>
        <v>43</v>
      </c>
      <c r="E15" s="45">
        <f>'[2]04 CHV'!E11</f>
        <v>2</v>
      </c>
      <c r="F15" s="46">
        <v>41</v>
      </c>
      <c r="G15" s="46">
        <v>2</v>
      </c>
      <c r="H15" s="46">
        <v>0</v>
      </c>
      <c r="I15" s="34">
        <f>D15-G15-H15</f>
        <v>41</v>
      </c>
      <c r="J15" s="34">
        <f>L15+M15+N15+P15</f>
        <v>39</v>
      </c>
      <c r="K15" s="34">
        <f>M15+L15</f>
        <v>27</v>
      </c>
      <c r="L15" s="125">
        <v>27</v>
      </c>
      <c r="M15" s="125">
        <v>0</v>
      </c>
      <c r="N15" s="125">
        <v>12</v>
      </c>
      <c r="O15" s="46">
        <v>0</v>
      </c>
      <c r="P15" s="46">
        <v>0</v>
      </c>
      <c r="Q15" s="47">
        <f t="shared" si="3"/>
        <v>2</v>
      </c>
      <c r="R15" s="48"/>
      <c r="S15" s="46">
        <v>0</v>
      </c>
      <c r="T15" s="46">
        <f>N15+O15+P15+Q15+R15+S15</f>
        <v>14</v>
      </c>
      <c r="U15" s="27">
        <f>IF(J15&lt;&gt;0,K15/J15,"")</f>
        <v>0.6923076923076923</v>
      </c>
      <c r="V15" s="28">
        <f>IF(I15=C15-G15-H15,I15,"KT lai")</f>
        <v>41</v>
      </c>
      <c r="W15" s="29">
        <f>J15+Q15+S15</f>
        <v>41</v>
      </c>
      <c r="X15" s="41">
        <f t="shared" si="11"/>
        <v>0</v>
      </c>
    </row>
    <row r="16" spans="1:24" s="42" customFormat="1" ht="22.5" customHeight="1">
      <c r="A16" s="31" t="s">
        <v>53</v>
      </c>
      <c r="B16" s="32" t="s">
        <v>54</v>
      </c>
      <c r="C16" s="33">
        <f t="shared" si="0"/>
        <v>3017</v>
      </c>
      <c r="D16" s="33">
        <f>D17+D22+D27+D32+D38+D43</f>
        <v>3017</v>
      </c>
      <c r="E16" s="50">
        <f>SUM(E17,E22,E27,E32,E38,E43)</f>
        <v>767</v>
      </c>
      <c r="F16" s="35">
        <f>SUM(F17,F22,F27,F32,F38,F43)</f>
        <v>2250</v>
      </c>
      <c r="G16" s="35">
        <f>SUM(G17,G22,G27,G32,G38,G43)</f>
        <v>28</v>
      </c>
      <c r="H16" s="35">
        <f>SUM(H17,H22,H27,H32,H38,H43)</f>
        <v>0</v>
      </c>
      <c r="I16" s="33">
        <f t="shared" si="8"/>
        <v>2989</v>
      </c>
      <c r="J16" s="33">
        <f t="shared" si="9"/>
        <v>2590</v>
      </c>
      <c r="K16" s="33">
        <f t="shared" si="10"/>
        <v>2014</v>
      </c>
      <c r="L16" s="50">
        <f>SUM(L17,L22,L27,L32,L38,L43)</f>
        <v>1953</v>
      </c>
      <c r="M16" s="50">
        <f>SUM(M17,M22,M27,M32,M38,M43)</f>
        <v>61</v>
      </c>
      <c r="N16" s="50">
        <f>SUM(N17,N22,N27,N32,N38,N43)</f>
        <v>572</v>
      </c>
      <c r="O16" s="36">
        <f>SUM(O17,O22,O27,O32,O38,O43)</f>
        <v>0</v>
      </c>
      <c r="P16" s="36">
        <f>SUM(P17,P22,P27,P32,P38,P43)</f>
        <v>4</v>
      </c>
      <c r="Q16" s="37">
        <f t="shared" si="3"/>
        <v>396</v>
      </c>
      <c r="R16" s="33">
        <f>R17+R22+R27+R32+R38+R43</f>
        <v>0</v>
      </c>
      <c r="S16" s="35">
        <f>SUM(S17,S22,S27,S32,S38,S43)</f>
        <v>3</v>
      </c>
      <c r="T16" s="33">
        <f>T17+T22+T27+T32+T38+T43</f>
        <v>975</v>
      </c>
      <c r="U16" s="39">
        <f t="shared" si="2"/>
        <v>0.7776061776061776</v>
      </c>
      <c r="V16" s="40">
        <f t="shared" si="5"/>
        <v>2989</v>
      </c>
      <c r="W16" s="41">
        <f t="shared" si="6"/>
        <v>2989</v>
      </c>
      <c r="X16" s="41">
        <f t="shared" si="11"/>
        <v>0</v>
      </c>
    </row>
    <row r="17" spans="1:24" s="42" customFormat="1" ht="27.75" customHeight="1">
      <c r="A17" s="51">
        <v>1</v>
      </c>
      <c r="B17" s="32" t="s">
        <v>55</v>
      </c>
      <c r="C17" s="33">
        <f t="shared" si="0"/>
        <v>505</v>
      </c>
      <c r="D17" s="33">
        <f t="shared" si="7"/>
        <v>505</v>
      </c>
      <c r="E17" s="50">
        <f>SUM(E18:E21)</f>
        <v>149</v>
      </c>
      <c r="F17" s="35">
        <f>SUM(F18:F21)</f>
        <v>356</v>
      </c>
      <c r="G17" s="35">
        <f>SUM(G18:G21)</f>
        <v>6</v>
      </c>
      <c r="H17" s="35">
        <f>SUM(H18:H21)</f>
        <v>0</v>
      </c>
      <c r="I17" s="33">
        <f t="shared" si="8"/>
        <v>499</v>
      </c>
      <c r="J17" s="33">
        <f t="shared" si="9"/>
        <v>399</v>
      </c>
      <c r="K17" s="33">
        <f t="shared" si="10"/>
        <v>322</v>
      </c>
      <c r="L17" s="50">
        <f>SUM(L18:L21)</f>
        <v>319</v>
      </c>
      <c r="M17" s="50">
        <f>SUM(M18:M21)</f>
        <v>3</v>
      </c>
      <c r="N17" s="50">
        <f>SUM(N18:N21)</f>
        <v>74</v>
      </c>
      <c r="O17" s="35">
        <f>SUM(O18:O21)</f>
        <v>0</v>
      </c>
      <c r="P17" s="36">
        <f>SUM(P18:P21)</f>
        <v>3</v>
      </c>
      <c r="Q17" s="37">
        <f t="shared" si="3"/>
        <v>99</v>
      </c>
      <c r="R17" s="52"/>
      <c r="S17" s="35">
        <f>SUM(S18:S21)</f>
        <v>1</v>
      </c>
      <c r="T17" s="36">
        <f t="shared" si="4"/>
        <v>177</v>
      </c>
      <c r="U17" s="39">
        <f t="shared" si="2"/>
        <v>0.8070175438596491</v>
      </c>
      <c r="V17" s="40">
        <f t="shared" si="5"/>
        <v>499</v>
      </c>
      <c r="W17" s="41">
        <f t="shared" si="6"/>
        <v>499</v>
      </c>
      <c r="X17" s="41">
        <f t="shared" si="11"/>
        <v>0</v>
      </c>
    </row>
    <row r="18" spans="1:24" s="30" customFormat="1" ht="17.25" customHeight="1">
      <c r="A18" s="43">
        <v>1.1</v>
      </c>
      <c r="B18" s="44" t="s">
        <v>56</v>
      </c>
      <c r="C18" s="34">
        <f t="shared" si="0"/>
        <v>137</v>
      </c>
      <c r="D18" s="34">
        <f t="shared" si="7"/>
        <v>137</v>
      </c>
      <c r="E18" s="45">
        <f>'[3]04 Ly Nhan'!E11</f>
        <v>37</v>
      </c>
      <c r="F18" s="46">
        <v>100</v>
      </c>
      <c r="G18" s="46">
        <v>1</v>
      </c>
      <c r="H18" s="46">
        <v>0</v>
      </c>
      <c r="I18" s="34">
        <f t="shared" si="8"/>
        <v>136</v>
      </c>
      <c r="J18" s="34">
        <f t="shared" si="9"/>
        <v>109</v>
      </c>
      <c r="K18" s="34">
        <f t="shared" si="10"/>
        <v>87</v>
      </c>
      <c r="L18" s="125">
        <v>87</v>
      </c>
      <c r="M18" s="125">
        <v>0</v>
      </c>
      <c r="N18" s="125">
        <v>20</v>
      </c>
      <c r="O18" s="46">
        <v>0</v>
      </c>
      <c r="P18" s="46">
        <v>2</v>
      </c>
      <c r="Q18" s="47">
        <f t="shared" si="3"/>
        <v>27</v>
      </c>
      <c r="R18" s="48"/>
      <c r="S18" s="46">
        <v>0</v>
      </c>
      <c r="T18" s="35">
        <f t="shared" si="4"/>
        <v>49</v>
      </c>
      <c r="U18" s="27">
        <f t="shared" si="2"/>
        <v>0.7981651376146789</v>
      </c>
      <c r="V18" s="28">
        <f t="shared" si="5"/>
        <v>136</v>
      </c>
      <c r="W18" s="29">
        <f t="shared" si="6"/>
        <v>136</v>
      </c>
      <c r="X18" s="41">
        <f t="shared" si="11"/>
        <v>0</v>
      </c>
    </row>
    <row r="19" spans="1:24" s="30" customFormat="1" ht="13.5" customHeight="1">
      <c r="A19" s="43">
        <v>1.2</v>
      </c>
      <c r="B19" s="44" t="s">
        <v>57</v>
      </c>
      <c r="C19" s="34">
        <f t="shared" si="0"/>
        <v>123</v>
      </c>
      <c r="D19" s="34">
        <f t="shared" si="7"/>
        <v>123</v>
      </c>
      <c r="E19" s="45">
        <f>'[3]04 Ly Nhan'!E12</f>
        <v>53</v>
      </c>
      <c r="F19" s="46">
        <v>70</v>
      </c>
      <c r="G19" s="46">
        <v>2</v>
      </c>
      <c r="H19" s="46">
        <v>0</v>
      </c>
      <c r="I19" s="34">
        <f t="shared" si="8"/>
        <v>121</v>
      </c>
      <c r="J19" s="34">
        <f t="shared" si="9"/>
        <v>80</v>
      </c>
      <c r="K19" s="34">
        <f t="shared" si="10"/>
        <v>65</v>
      </c>
      <c r="L19" s="125">
        <v>63</v>
      </c>
      <c r="M19" s="125">
        <v>2</v>
      </c>
      <c r="N19" s="125">
        <v>15</v>
      </c>
      <c r="O19" s="46">
        <v>0</v>
      </c>
      <c r="P19" s="46">
        <v>0</v>
      </c>
      <c r="Q19" s="47">
        <f t="shared" si="3"/>
        <v>40</v>
      </c>
      <c r="R19" s="48"/>
      <c r="S19" s="46">
        <v>1</v>
      </c>
      <c r="T19" s="46">
        <f t="shared" si="4"/>
        <v>56</v>
      </c>
      <c r="U19" s="27">
        <f t="shared" si="2"/>
        <v>0.8125</v>
      </c>
      <c r="V19" s="28">
        <f t="shared" si="5"/>
        <v>121</v>
      </c>
      <c r="W19" s="29">
        <f t="shared" si="6"/>
        <v>121</v>
      </c>
      <c r="X19" s="41">
        <f t="shared" si="11"/>
        <v>0</v>
      </c>
    </row>
    <row r="20" spans="1:24" s="30" customFormat="1" ht="13.5" customHeight="1">
      <c r="A20" s="43">
        <v>1.3</v>
      </c>
      <c r="B20" s="44" t="s">
        <v>58</v>
      </c>
      <c r="C20" s="34">
        <f t="shared" si="0"/>
        <v>158</v>
      </c>
      <c r="D20" s="34">
        <f t="shared" si="7"/>
        <v>158</v>
      </c>
      <c r="E20" s="45">
        <f>'[3]04 Ly Nhan'!E13</f>
        <v>44</v>
      </c>
      <c r="F20" s="46">
        <v>114</v>
      </c>
      <c r="G20" s="46">
        <v>2</v>
      </c>
      <c r="H20" s="46">
        <v>0</v>
      </c>
      <c r="I20" s="34">
        <f t="shared" si="8"/>
        <v>156</v>
      </c>
      <c r="J20" s="34">
        <f t="shared" si="9"/>
        <v>134</v>
      </c>
      <c r="K20" s="34">
        <f t="shared" si="10"/>
        <v>102</v>
      </c>
      <c r="L20" s="125">
        <v>101</v>
      </c>
      <c r="M20" s="125">
        <v>1</v>
      </c>
      <c r="N20" s="125">
        <v>31</v>
      </c>
      <c r="O20" s="46">
        <v>0</v>
      </c>
      <c r="P20" s="46">
        <v>1</v>
      </c>
      <c r="Q20" s="47">
        <f t="shared" si="3"/>
        <v>22</v>
      </c>
      <c r="R20" s="48"/>
      <c r="S20" s="46">
        <v>0</v>
      </c>
      <c r="T20" s="46">
        <f t="shared" si="4"/>
        <v>54</v>
      </c>
      <c r="U20" s="27">
        <f t="shared" si="2"/>
        <v>0.7611940298507462</v>
      </c>
      <c r="V20" s="28">
        <f t="shared" si="5"/>
        <v>156</v>
      </c>
      <c r="W20" s="29">
        <f t="shared" si="6"/>
        <v>156</v>
      </c>
      <c r="X20" s="41">
        <f t="shared" si="11"/>
        <v>0</v>
      </c>
    </row>
    <row r="21" spans="1:24" s="30" customFormat="1" ht="13.5" customHeight="1">
      <c r="A21" s="43">
        <v>1.4</v>
      </c>
      <c r="B21" s="44" t="s">
        <v>59</v>
      </c>
      <c r="C21" s="34">
        <f t="shared" si="0"/>
        <v>87</v>
      </c>
      <c r="D21" s="34">
        <f t="shared" si="7"/>
        <v>87</v>
      </c>
      <c r="E21" s="45">
        <f>'[3]04 Ly Nhan'!E14</f>
        <v>15</v>
      </c>
      <c r="F21" s="46">
        <v>72</v>
      </c>
      <c r="G21" s="46">
        <v>1</v>
      </c>
      <c r="H21" s="46">
        <v>0</v>
      </c>
      <c r="I21" s="34">
        <f t="shared" si="8"/>
        <v>86</v>
      </c>
      <c r="J21" s="34">
        <f t="shared" si="9"/>
        <v>76</v>
      </c>
      <c r="K21" s="34">
        <f t="shared" si="10"/>
        <v>68</v>
      </c>
      <c r="L21" s="125">
        <v>68</v>
      </c>
      <c r="M21" s="125">
        <v>0</v>
      </c>
      <c r="N21" s="125">
        <v>8</v>
      </c>
      <c r="O21" s="46">
        <v>0</v>
      </c>
      <c r="P21" s="46">
        <v>0</v>
      </c>
      <c r="Q21" s="47">
        <f t="shared" si="3"/>
        <v>10</v>
      </c>
      <c r="R21" s="48"/>
      <c r="S21" s="46">
        <v>0</v>
      </c>
      <c r="T21" s="46">
        <f t="shared" si="4"/>
        <v>18</v>
      </c>
      <c r="U21" s="27">
        <f t="shared" si="2"/>
        <v>0.8947368421052632</v>
      </c>
      <c r="V21" s="28">
        <f t="shared" si="5"/>
        <v>86</v>
      </c>
      <c r="W21" s="29">
        <f t="shared" si="6"/>
        <v>86</v>
      </c>
      <c r="X21" s="41">
        <f t="shared" si="11"/>
        <v>0</v>
      </c>
    </row>
    <row r="22" spans="1:24" s="42" customFormat="1" ht="28.5" customHeight="1">
      <c r="A22" s="51">
        <v>2</v>
      </c>
      <c r="B22" s="32" t="s">
        <v>60</v>
      </c>
      <c r="C22" s="33">
        <f t="shared" si="0"/>
        <v>335</v>
      </c>
      <c r="D22" s="33">
        <f t="shared" si="7"/>
        <v>335</v>
      </c>
      <c r="E22" s="50">
        <f>SUM(E23:E26)</f>
        <v>81</v>
      </c>
      <c r="F22" s="35">
        <f>SUM(F23:F26)</f>
        <v>254</v>
      </c>
      <c r="G22" s="35">
        <f>SUM(G23:G26)</f>
        <v>2</v>
      </c>
      <c r="H22" s="35">
        <f>SUM(H23:H26)</f>
        <v>0</v>
      </c>
      <c r="I22" s="33">
        <f t="shared" si="8"/>
        <v>333</v>
      </c>
      <c r="J22" s="33">
        <f t="shared" si="9"/>
        <v>307</v>
      </c>
      <c r="K22" s="33">
        <f t="shared" si="10"/>
        <v>244</v>
      </c>
      <c r="L22" s="50">
        <f>SUM(L23:L26)</f>
        <v>231</v>
      </c>
      <c r="M22" s="50">
        <f>SUM(M23:M26)</f>
        <v>13</v>
      </c>
      <c r="N22" s="50">
        <f>SUM(N23:N26)</f>
        <v>63</v>
      </c>
      <c r="O22" s="35">
        <f>SUM(O23:O26)</f>
        <v>0</v>
      </c>
      <c r="P22" s="36">
        <f>SUM(P23:P26)</f>
        <v>0</v>
      </c>
      <c r="Q22" s="37">
        <f t="shared" si="3"/>
        <v>26</v>
      </c>
      <c r="R22" s="52"/>
      <c r="S22" s="35">
        <f>SUM(S23:S26)</f>
        <v>0</v>
      </c>
      <c r="T22" s="37">
        <f t="shared" si="4"/>
        <v>89</v>
      </c>
      <c r="U22" s="39">
        <f t="shared" si="2"/>
        <v>0.7947882736156352</v>
      </c>
      <c r="V22" s="40">
        <f t="shared" si="5"/>
        <v>333</v>
      </c>
      <c r="W22" s="41">
        <f t="shared" si="6"/>
        <v>333</v>
      </c>
      <c r="X22" s="41">
        <f t="shared" si="11"/>
        <v>0</v>
      </c>
    </row>
    <row r="23" spans="1:24" s="30" customFormat="1" ht="18" customHeight="1">
      <c r="A23" s="43">
        <v>2.1</v>
      </c>
      <c r="B23" s="44" t="s">
        <v>61</v>
      </c>
      <c r="C23" s="34">
        <f t="shared" si="0"/>
        <v>144</v>
      </c>
      <c r="D23" s="34">
        <f t="shared" si="7"/>
        <v>144</v>
      </c>
      <c r="E23" s="45">
        <v>25</v>
      </c>
      <c r="F23" s="46">
        <v>119</v>
      </c>
      <c r="G23" s="46">
        <v>2</v>
      </c>
      <c r="H23" s="46">
        <v>0</v>
      </c>
      <c r="I23" s="34">
        <f t="shared" si="8"/>
        <v>142</v>
      </c>
      <c r="J23" s="34">
        <f t="shared" si="9"/>
        <v>137</v>
      </c>
      <c r="K23" s="34">
        <f t="shared" si="10"/>
        <v>110</v>
      </c>
      <c r="L23" s="125">
        <v>107</v>
      </c>
      <c r="M23" s="125">
        <v>3</v>
      </c>
      <c r="N23" s="125">
        <v>27</v>
      </c>
      <c r="O23" s="46">
        <v>0</v>
      </c>
      <c r="P23" s="46">
        <v>0</v>
      </c>
      <c r="Q23" s="53">
        <f t="shared" si="3"/>
        <v>5</v>
      </c>
      <c r="R23" s="48"/>
      <c r="S23" s="46">
        <v>0</v>
      </c>
      <c r="T23" s="35">
        <f t="shared" si="4"/>
        <v>32</v>
      </c>
      <c r="U23" s="27">
        <f t="shared" si="2"/>
        <v>0.8029197080291971</v>
      </c>
      <c r="V23" s="28">
        <f t="shared" si="5"/>
        <v>142</v>
      </c>
      <c r="W23" s="29">
        <f t="shared" si="6"/>
        <v>142</v>
      </c>
      <c r="X23" s="41">
        <f t="shared" si="11"/>
        <v>0</v>
      </c>
    </row>
    <row r="24" spans="1:24" s="30" customFormat="1" ht="13.5" customHeight="1">
      <c r="A24" s="43">
        <v>2.2</v>
      </c>
      <c r="B24" s="44" t="s">
        <v>62</v>
      </c>
      <c r="C24" s="34">
        <f t="shared" si="0"/>
        <v>83</v>
      </c>
      <c r="D24" s="34">
        <f t="shared" si="7"/>
        <v>83</v>
      </c>
      <c r="E24" s="45">
        <v>23</v>
      </c>
      <c r="F24" s="46">
        <v>60</v>
      </c>
      <c r="G24" s="46">
        <v>0</v>
      </c>
      <c r="H24" s="46">
        <v>0</v>
      </c>
      <c r="I24" s="34">
        <f t="shared" si="8"/>
        <v>83</v>
      </c>
      <c r="J24" s="34">
        <f t="shared" si="9"/>
        <v>76</v>
      </c>
      <c r="K24" s="34">
        <f t="shared" si="10"/>
        <v>57</v>
      </c>
      <c r="L24" s="125">
        <v>52</v>
      </c>
      <c r="M24" s="125">
        <v>5</v>
      </c>
      <c r="N24" s="125">
        <v>19</v>
      </c>
      <c r="O24" s="46">
        <v>0</v>
      </c>
      <c r="P24" s="46">
        <v>0</v>
      </c>
      <c r="Q24" s="53">
        <f t="shared" si="3"/>
        <v>7</v>
      </c>
      <c r="R24" s="48"/>
      <c r="S24" s="46">
        <v>0</v>
      </c>
      <c r="T24" s="46">
        <f t="shared" si="4"/>
        <v>26</v>
      </c>
      <c r="U24" s="27">
        <f t="shared" si="2"/>
        <v>0.75</v>
      </c>
      <c r="V24" s="28">
        <f t="shared" si="5"/>
        <v>83</v>
      </c>
      <c r="W24" s="29">
        <f t="shared" si="6"/>
        <v>83</v>
      </c>
      <c r="X24" s="41">
        <f t="shared" si="11"/>
        <v>0</v>
      </c>
    </row>
    <row r="25" spans="1:24" s="30" customFormat="1" ht="13.5" customHeight="1">
      <c r="A25" s="43">
        <v>2.3</v>
      </c>
      <c r="B25" s="44" t="s">
        <v>63</v>
      </c>
      <c r="C25" s="34">
        <f t="shared" si="0"/>
        <v>86</v>
      </c>
      <c r="D25" s="34">
        <f t="shared" si="7"/>
        <v>86</v>
      </c>
      <c r="E25" s="45">
        <v>33</v>
      </c>
      <c r="F25" s="46">
        <v>53</v>
      </c>
      <c r="G25" s="46">
        <v>0</v>
      </c>
      <c r="H25" s="46">
        <v>0</v>
      </c>
      <c r="I25" s="34">
        <f t="shared" si="8"/>
        <v>86</v>
      </c>
      <c r="J25" s="34">
        <f t="shared" si="9"/>
        <v>72</v>
      </c>
      <c r="K25" s="34">
        <f t="shared" si="10"/>
        <v>55</v>
      </c>
      <c r="L25" s="125">
        <v>50</v>
      </c>
      <c r="M25" s="125">
        <v>5</v>
      </c>
      <c r="N25" s="125">
        <v>17</v>
      </c>
      <c r="O25" s="46">
        <v>0</v>
      </c>
      <c r="P25" s="46">
        <v>0</v>
      </c>
      <c r="Q25" s="53">
        <f t="shared" si="3"/>
        <v>14</v>
      </c>
      <c r="R25" s="48"/>
      <c r="S25" s="46">
        <v>0</v>
      </c>
      <c r="T25" s="46">
        <f t="shared" si="4"/>
        <v>31</v>
      </c>
      <c r="U25" s="27">
        <f t="shared" si="2"/>
        <v>0.7638888888888888</v>
      </c>
      <c r="V25" s="28">
        <f t="shared" si="5"/>
        <v>86</v>
      </c>
      <c r="W25" s="29">
        <f t="shared" si="6"/>
        <v>86</v>
      </c>
      <c r="X25" s="41">
        <f t="shared" si="11"/>
        <v>0</v>
      </c>
    </row>
    <row r="26" spans="1:24" s="30" customFormat="1" ht="13.5" customHeight="1">
      <c r="A26" s="43">
        <v>2.4</v>
      </c>
      <c r="B26" s="44" t="s">
        <v>64</v>
      </c>
      <c r="C26" s="34">
        <f t="shared" si="0"/>
        <v>22</v>
      </c>
      <c r="D26" s="34">
        <f t="shared" si="7"/>
        <v>22</v>
      </c>
      <c r="E26" s="45">
        <v>0</v>
      </c>
      <c r="F26" s="46">
        <v>22</v>
      </c>
      <c r="G26" s="46">
        <v>0</v>
      </c>
      <c r="H26" s="46">
        <v>0</v>
      </c>
      <c r="I26" s="34">
        <f t="shared" si="8"/>
        <v>22</v>
      </c>
      <c r="J26" s="34">
        <f t="shared" si="9"/>
        <v>22</v>
      </c>
      <c r="K26" s="34">
        <f t="shared" si="10"/>
        <v>22</v>
      </c>
      <c r="L26" s="125">
        <v>22</v>
      </c>
      <c r="M26" s="125">
        <v>0</v>
      </c>
      <c r="N26" s="125">
        <v>0</v>
      </c>
      <c r="O26" s="46">
        <v>0</v>
      </c>
      <c r="P26" s="46">
        <v>0</v>
      </c>
      <c r="Q26" s="53">
        <f t="shared" si="3"/>
        <v>0</v>
      </c>
      <c r="R26" s="48"/>
      <c r="S26" s="46">
        <v>0</v>
      </c>
      <c r="T26" s="46">
        <f t="shared" si="4"/>
        <v>0</v>
      </c>
      <c r="U26" s="27">
        <f t="shared" si="2"/>
        <v>1</v>
      </c>
      <c r="V26" s="28">
        <f t="shared" si="5"/>
        <v>22</v>
      </c>
      <c r="W26" s="29">
        <f t="shared" si="6"/>
        <v>22</v>
      </c>
      <c r="X26" s="41">
        <f t="shared" si="11"/>
        <v>0</v>
      </c>
    </row>
    <row r="27" spans="1:24" s="42" customFormat="1" ht="24.75" customHeight="1">
      <c r="A27" s="51">
        <v>3</v>
      </c>
      <c r="B27" s="32" t="s">
        <v>65</v>
      </c>
      <c r="C27" s="33">
        <f t="shared" si="0"/>
        <v>483</v>
      </c>
      <c r="D27" s="33">
        <f t="shared" si="7"/>
        <v>483</v>
      </c>
      <c r="E27" s="54">
        <f>SUM(E28:E31)</f>
        <v>75</v>
      </c>
      <c r="F27" s="35">
        <f>SUM(F28:F31)</f>
        <v>408</v>
      </c>
      <c r="G27" s="35">
        <f>SUM(G28:G31)</f>
        <v>9</v>
      </c>
      <c r="H27" s="35">
        <f>SUM(H28:H31)</f>
        <v>0</v>
      </c>
      <c r="I27" s="33">
        <f t="shared" si="8"/>
        <v>474</v>
      </c>
      <c r="J27" s="33">
        <f t="shared" si="9"/>
        <v>447</v>
      </c>
      <c r="K27" s="33">
        <f t="shared" si="10"/>
        <v>300</v>
      </c>
      <c r="L27" s="50">
        <f>SUM(L28:L31)</f>
        <v>300</v>
      </c>
      <c r="M27" s="50">
        <f>SUM(M28:M31)</f>
        <v>0</v>
      </c>
      <c r="N27" s="50">
        <f>SUM(N28:N31)</f>
        <v>147</v>
      </c>
      <c r="O27" s="35">
        <f>SUM(O28:O31)</f>
        <v>0</v>
      </c>
      <c r="P27" s="36">
        <f>SUM(P28:P31)</f>
        <v>0</v>
      </c>
      <c r="Q27" s="37">
        <f t="shared" si="3"/>
        <v>25</v>
      </c>
      <c r="R27" s="52"/>
      <c r="S27" s="35">
        <f>SUM(S28:S31)</f>
        <v>2</v>
      </c>
      <c r="T27" s="37">
        <f t="shared" si="4"/>
        <v>174</v>
      </c>
      <c r="U27" s="39">
        <f t="shared" si="2"/>
        <v>0.6711409395973155</v>
      </c>
      <c r="V27" s="40">
        <f t="shared" si="5"/>
        <v>474</v>
      </c>
      <c r="W27" s="41">
        <f t="shared" si="6"/>
        <v>474</v>
      </c>
      <c r="X27" s="41">
        <f t="shared" si="11"/>
        <v>0</v>
      </c>
    </row>
    <row r="28" spans="1:24" s="30" customFormat="1" ht="21.75" customHeight="1">
      <c r="A28" s="43">
        <v>3.1</v>
      </c>
      <c r="B28" s="44" t="s">
        <v>66</v>
      </c>
      <c r="C28" s="34">
        <f t="shared" si="0"/>
        <v>70</v>
      </c>
      <c r="D28" s="34">
        <f t="shared" si="7"/>
        <v>70</v>
      </c>
      <c r="E28" s="45">
        <v>13</v>
      </c>
      <c r="F28" s="46">
        <v>57</v>
      </c>
      <c r="G28" s="46">
        <v>0</v>
      </c>
      <c r="H28" s="46">
        <v>0</v>
      </c>
      <c r="I28" s="34">
        <f t="shared" si="8"/>
        <v>70</v>
      </c>
      <c r="J28" s="34">
        <f t="shared" si="9"/>
        <v>64</v>
      </c>
      <c r="K28" s="34">
        <f t="shared" si="10"/>
        <v>34</v>
      </c>
      <c r="L28" s="125">
        <v>34</v>
      </c>
      <c r="M28" s="125">
        <v>0</v>
      </c>
      <c r="N28" s="125">
        <v>30</v>
      </c>
      <c r="O28" s="46">
        <v>0</v>
      </c>
      <c r="P28" s="46">
        <v>0</v>
      </c>
      <c r="Q28" s="55">
        <f t="shared" si="3"/>
        <v>6</v>
      </c>
      <c r="R28" s="48"/>
      <c r="S28" s="46">
        <v>0</v>
      </c>
      <c r="T28" s="35">
        <f t="shared" si="4"/>
        <v>36</v>
      </c>
      <c r="U28" s="27">
        <f t="shared" si="2"/>
        <v>0.53125</v>
      </c>
      <c r="V28" s="28">
        <f t="shared" si="5"/>
        <v>70</v>
      </c>
      <c r="W28" s="29">
        <f t="shared" si="6"/>
        <v>70</v>
      </c>
      <c r="X28" s="41">
        <f t="shared" si="11"/>
        <v>0</v>
      </c>
    </row>
    <row r="29" spans="1:24" s="30" customFormat="1" ht="13.5" customHeight="1">
      <c r="A29" s="43">
        <v>3.2</v>
      </c>
      <c r="B29" s="44" t="s">
        <v>67</v>
      </c>
      <c r="C29" s="34">
        <f t="shared" si="0"/>
        <v>189</v>
      </c>
      <c r="D29" s="34">
        <f t="shared" si="7"/>
        <v>189</v>
      </c>
      <c r="E29" s="45">
        <v>32</v>
      </c>
      <c r="F29" s="46">
        <v>157</v>
      </c>
      <c r="G29" s="46">
        <v>4</v>
      </c>
      <c r="H29" s="46">
        <v>0</v>
      </c>
      <c r="I29" s="34">
        <f t="shared" si="8"/>
        <v>185</v>
      </c>
      <c r="J29" s="34">
        <f t="shared" si="9"/>
        <v>169</v>
      </c>
      <c r="K29" s="34">
        <f t="shared" si="10"/>
        <v>124</v>
      </c>
      <c r="L29" s="125">
        <v>124</v>
      </c>
      <c r="M29" s="125">
        <v>0</v>
      </c>
      <c r="N29" s="125">
        <v>45</v>
      </c>
      <c r="O29" s="46">
        <v>0</v>
      </c>
      <c r="P29" s="46">
        <v>0</v>
      </c>
      <c r="Q29" s="55">
        <f t="shared" si="3"/>
        <v>14</v>
      </c>
      <c r="R29" s="48"/>
      <c r="S29" s="46">
        <v>2</v>
      </c>
      <c r="T29" s="46">
        <f t="shared" si="4"/>
        <v>61</v>
      </c>
      <c r="U29" s="27">
        <f t="shared" si="2"/>
        <v>0.7337278106508875</v>
      </c>
      <c r="V29" s="28">
        <f t="shared" si="5"/>
        <v>185</v>
      </c>
      <c r="W29" s="29">
        <f t="shared" si="6"/>
        <v>185</v>
      </c>
      <c r="X29" s="41">
        <f t="shared" si="11"/>
        <v>0</v>
      </c>
    </row>
    <row r="30" spans="1:24" s="30" customFormat="1" ht="13.5" customHeight="1">
      <c r="A30" s="43">
        <v>3.3</v>
      </c>
      <c r="B30" s="44" t="s">
        <v>68</v>
      </c>
      <c r="C30" s="34">
        <f t="shared" si="0"/>
        <v>165</v>
      </c>
      <c r="D30" s="34">
        <f t="shared" si="7"/>
        <v>165</v>
      </c>
      <c r="E30" s="45">
        <v>22</v>
      </c>
      <c r="F30" s="46">
        <v>143</v>
      </c>
      <c r="G30" s="46">
        <v>5</v>
      </c>
      <c r="H30" s="46">
        <v>0</v>
      </c>
      <c r="I30" s="34">
        <f t="shared" si="8"/>
        <v>160</v>
      </c>
      <c r="J30" s="34">
        <f t="shared" si="9"/>
        <v>155</v>
      </c>
      <c r="K30" s="34">
        <f t="shared" si="10"/>
        <v>118</v>
      </c>
      <c r="L30" s="125">
        <v>118</v>
      </c>
      <c r="M30" s="125">
        <v>0</v>
      </c>
      <c r="N30" s="125">
        <v>37</v>
      </c>
      <c r="O30" s="46">
        <v>0</v>
      </c>
      <c r="P30" s="46">
        <v>0</v>
      </c>
      <c r="Q30" s="55">
        <f t="shared" si="3"/>
        <v>5</v>
      </c>
      <c r="R30" s="48"/>
      <c r="S30" s="46">
        <v>0</v>
      </c>
      <c r="T30" s="46">
        <f t="shared" si="4"/>
        <v>42</v>
      </c>
      <c r="U30" s="27">
        <f t="shared" si="2"/>
        <v>0.7612903225806451</v>
      </c>
      <c r="V30" s="28">
        <f t="shared" si="5"/>
        <v>160</v>
      </c>
      <c r="W30" s="29">
        <f t="shared" si="6"/>
        <v>160</v>
      </c>
      <c r="X30" s="41">
        <f t="shared" si="11"/>
        <v>0</v>
      </c>
    </row>
    <row r="31" spans="1:24" s="30" customFormat="1" ht="13.5" customHeight="1">
      <c r="A31" s="43">
        <v>3.4</v>
      </c>
      <c r="B31" s="44" t="s">
        <v>69</v>
      </c>
      <c r="C31" s="34">
        <f t="shared" si="0"/>
        <v>59</v>
      </c>
      <c r="D31" s="34">
        <f t="shared" si="7"/>
        <v>59</v>
      </c>
      <c r="E31" s="45">
        <v>8</v>
      </c>
      <c r="F31" s="46">
        <v>51</v>
      </c>
      <c r="G31" s="46">
        <v>0</v>
      </c>
      <c r="H31" s="46">
        <v>0</v>
      </c>
      <c r="I31" s="34">
        <f t="shared" si="8"/>
        <v>59</v>
      </c>
      <c r="J31" s="34">
        <f t="shared" si="9"/>
        <v>59</v>
      </c>
      <c r="K31" s="34">
        <f t="shared" si="10"/>
        <v>24</v>
      </c>
      <c r="L31" s="125">
        <v>24</v>
      </c>
      <c r="M31" s="125">
        <v>0</v>
      </c>
      <c r="N31" s="125">
        <v>35</v>
      </c>
      <c r="O31" s="46">
        <v>0</v>
      </c>
      <c r="P31" s="46">
        <v>0</v>
      </c>
      <c r="Q31" s="55">
        <f t="shared" si="3"/>
        <v>0</v>
      </c>
      <c r="R31" s="48"/>
      <c r="S31" s="46">
        <v>0</v>
      </c>
      <c r="T31" s="46">
        <f t="shared" si="4"/>
        <v>35</v>
      </c>
      <c r="U31" s="27">
        <f t="shared" si="2"/>
        <v>0.4067796610169492</v>
      </c>
      <c r="V31" s="28">
        <f t="shared" si="5"/>
        <v>59</v>
      </c>
      <c r="W31" s="29">
        <f t="shared" si="6"/>
        <v>59</v>
      </c>
      <c r="X31" s="41">
        <f t="shared" si="11"/>
        <v>0</v>
      </c>
    </row>
    <row r="32" spans="1:24" s="42" customFormat="1" ht="22.5" customHeight="1">
      <c r="A32" s="51">
        <v>4</v>
      </c>
      <c r="B32" s="32" t="s">
        <v>70</v>
      </c>
      <c r="C32" s="33">
        <f t="shared" si="0"/>
        <v>362</v>
      </c>
      <c r="D32" s="33">
        <f t="shared" si="7"/>
        <v>362</v>
      </c>
      <c r="E32" s="50">
        <f>SUM(E33:E37)</f>
        <v>52</v>
      </c>
      <c r="F32" s="35">
        <f>SUM(F33:F37)</f>
        <v>310</v>
      </c>
      <c r="G32" s="35">
        <f>SUM(G33:G37)</f>
        <v>4</v>
      </c>
      <c r="H32" s="35">
        <f>SUM(H33:H37)</f>
        <v>0</v>
      </c>
      <c r="I32" s="33">
        <f t="shared" si="8"/>
        <v>358</v>
      </c>
      <c r="J32" s="33">
        <f t="shared" si="9"/>
        <v>336</v>
      </c>
      <c r="K32" s="33">
        <f t="shared" si="10"/>
        <v>287</v>
      </c>
      <c r="L32" s="50">
        <f>SUM(L33:L37)</f>
        <v>281</v>
      </c>
      <c r="M32" s="50">
        <f>SUM(M33:M37)</f>
        <v>6</v>
      </c>
      <c r="N32" s="50">
        <f>SUM(N33:N37)</f>
        <v>48</v>
      </c>
      <c r="O32" s="35">
        <f>SUM(O33:O37)</f>
        <v>0</v>
      </c>
      <c r="P32" s="36">
        <f>SUM(P33:P37)</f>
        <v>1</v>
      </c>
      <c r="Q32" s="37">
        <f t="shared" si="3"/>
        <v>22</v>
      </c>
      <c r="R32" s="52"/>
      <c r="S32" s="35">
        <f>SUM(S33:S37)</f>
        <v>0</v>
      </c>
      <c r="T32" s="37">
        <f t="shared" si="4"/>
        <v>71</v>
      </c>
      <c r="U32" s="39">
        <f t="shared" si="2"/>
        <v>0.8541666666666666</v>
      </c>
      <c r="V32" s="40">
        <f t="shared" si="5"/>
        <v>358</v>
      </c>
      <c r="W32" s="41">
        <f t="shared" si="6"/>
        <v>358</v>
      </c>
      <c r="X32" s="41">
        <f t="shared" si="11"/>
        <v>0</v>
      </c>
    </row>
    <row r="33" spans="1:24" s="30" customFormat="1" ht="13.5" customHeight="1">
      <c r="A33" s="43">
        <v>4.1</v>
      </c>
      <c r="B33" s="44" t="s">
        <v>71</v>
      </c>
      <c r="C33" s="34">
        <f t="shared" si="0"/>
        <v>105</v>
      </c>
      <c r="D33" s="34">
        <f t="shared" si="7"/>
        <v>105</v>
      </c>
      <c r="E33" s="56">
        <v>20</v>
      </c>
      <c r="F33" s="46">
        <v>85</v>
      </c>
      <c r="G33" s="46">
        <v>0</v>
      </c>
      <c r="H33" s="46">
        <v>0</v>
      </c>
      <c r="I33" s="34">
        <f t="shared" si="8"/>
        <v>105</v>
      </c>
      <c r="J33" s="34">
        <f t="shared" si="9"/>
        <v>98</v>
      </c>
      <c r="K33" s="34">
        <f t="shared" si="10"/>
        <v>76</v>
      </c>
      <c r="L33" s="125">
        <v>72</v>
      </c>
      <c r="M33" s="125">
        <v>4</v>
      </c>
      <c r="N33" s="125">
        <v>21</v>
      </c>
      <c r="O33" s="46">
        <v>0</v>
      </c>
      <c r="P33" s="46">
        <v>1</v>
      </c>
      <c r="Q33" s="55">
        <f t="shared" si="3"/>
        <v>7</v>
      </c>
      <c r="R33" s="48"/>
      <c r="S33" s="46">
        <v>0</v>
      </c>
      <c r="T33" s="46">
        <f t="shared" si="4"/>
        <v>29</v>
      </c>
      <c r="U33" s="27">
        <f t="shared" si="2"/>
        <v>0.7755102040816326</v>
      </c>
      <c r="V33" s="28">
        <f t="shared" si="5"/>
        <v>105</v>
      </c>
      <c r="W33" s="29">
        <f t="shared" si="6"/>
        <v>105</v>
      </c>
      <c r="X33" s="41">
        <f t="shared" si="11"/>
        <v>0</v>
      </c>
    </row>
    <row r="34" spans="1:24" s="30" customFormat="1" ht="13.5" customHeight="1">
      <c r="A34" s="43">
        <v>4.2</v>
      </c>
      <c r="B34" s="44" t="s">
        <v>72</v>
      </c>
      <c r="C34" s="34">
        <f t="shared" si="0"/>
        <v>85</v>
      </c>
      <c r="D34" s="34">
        <f t="shared" si="7"/>
        <v>85</v>
      </c>
      <c r="E34" s="56">
        <v>11</v>
      </c>
      <c r="F34" s="46">
        <v>74</v>
      </c>
      <c r="G34" s="46">
        <v>2</v>
      </c>
      <c r="H34" s="46">
        <v>0</v>
      </c>
      <c r="I34" s="34">
        <f t="shared" si="8"/>
        <v>83</v>
      </c>
      <c r="J34" s="34">
        <f t="shared" si="9"/>
        <v>75</v>
      </c>
      <c r="K34" s="34">
        <f t="shared" si="10"/>
        <v>68</v>
      </c>
      <c r="L34" s="125">
        <v>68</v>
      </c>
      <c r="M34" s="125">
        <v>0</v>
      </c>
      <c r="N34" s="125">
        <v>7</v>
      </c>
      <c r="O34" s="46">
        <v>0</v>
      </c>
      <c r="P34" s="46">
        <v>0</v>
      </c>
      <c r="Q34" s="55">
        <f t="shared" si="3"/>
        <v>8</v>
      </c>
      <c r="R34" s="48"/>
      <c r="S34" s="46">
        <v>0</v>
      </c>
      <c r="T34" s="46">
        <f t="shared" si="4"/>
        <v>15</v>
      </c>
      <c r="U34" s="27">
        <f t="shared" si="2"/>
        <v>0.9066666666666666</v>
      </c>
      <c r="V34" s="28">
        <f t="shared" si="5"/>
        <v>83</v>
      </c>
      <c r="W34" s="29">
        <f t="shared" si="6"/>
        <v>83</v>
      </c>
      <c r="X34" s="41">
        <f t="shared" si="11"/>
        <v>0</v>
      </c>
    </row>
    <row r="35" spans="1:24" s="30" customFormat="1" ht="13.5" customHeight="1">
      <c r="A35" s="43">
        <v>4.3</v>
      </c>
      <c r="B35" s="44" t="s">
        <v>73</v>
      </c>
      <c r="C35" s="34">
        <f t="shared" si="0"/>
        <v>70</v>
      </c>
      <c r="D35" s="34">
        <f t="shared" si="7"/>
        <v>70</v>
      </c>
      <c r="E35" s="56">
        <v>9</v>
      </c>
      <c r="F35" s="46">
        <v>61</v>
      </c>
      <c r="G35" s="46">
        <v>0</v>
      </c>
      <c r="H35" s="46">
        <v>0</v>
      </c>
      <c r="I35" s="34">
        <f t="shared" si="8"/>
        <v>70</v>
      </c>
      <c r="J35" s="34">
        <f t="shared" si="9"/>
        <v>63</v>
      </c>
      <c r="K35" s="34">
        <f t="shared" si="10"/>
        <v>59</v>
      </c>
      <c r="L35" s="125">
        <v>59</v>
      </c>
      <c r="M35" s="125">
        <v>0</v>
      </c>
      <c r="N35" s="125">
        <v>4</v>
      </c>
      <c r="O35" s="46">
        <v>0</v>
      </c>
      <c r="P35" s="46">
        <v>0</v>
      </c>
      <c r="Q35" s="55">
        <f t="shared" si="3"/>
        <v>7</v>
      </c>
      <c r="R35" s="48"/>
      <c r="S35" s="46">
        <v>0</v>
      </c>
      <c r="T35" s="46">
        <f t="shared" si="4"/>
        <v>11</v>
      </c>
      <c r="U35" s="27">
        <f t="shared" si="2"/>
        <v>0.9365079365079365</v>
      </c>
      <c r="V35" s="28">
        <f t="shared" si="5"/>
        <v>70</v>
      </c>
      <c r="W35" s="29">
        <f t="shared" si="6"/>
        <v>70</v>
      </c>
      <c r="X35" s="41">
        <f t="shared" si="11"/>
        <v>0</v>
      </c>
    </row>
    <row r="36" spans="1:24" s="30" customFormat="1" ht="13.5" customHeight="1">
      <c r="A36" s="43">
        <v>4.4</v>
      </c>
      <c r="B36" s="44" t="s">
        <v>74</v>
      </c>
      <c r="C36" s="34">
        <f t="shared" si="0"/>
        <v>56</v>
      </c>
      <c r="D36" s="34">
        <f t="shared" si="7"/>
        <v>56</v>
      </c>
      <c r="E36" s="56">
        <v>12</v>
      </c>
      <c r="F36" s="46">
        <v>44</v>
      </c>
      <c r="G36" s="46">
        <v>1</v>
      </c>
      <c r="H36" s="46">
        <v>0</v>
      </c>
      <c r="I36" s="34">
        <f t="shared" si="8"/>
        <v>55</v>
      </c>
      <c r="J36" s="34">
        <f t="shared" si="9"/>
        <v>55</v>
      </c>
      <c r="K36" s="34">
        <f t="shared" si="10"/>
        <v>46</v>
      </c>
      <c r="L36" s="125">
        <v>44</v>
      </c>
      <c r="M36" s="125">
        <v>2</v>
      </c>
      <c r="N36" s="125">
        <v>9</v>
      </c>
      <c r="O36" s="46">
        <v>0</v>
      </c>
      <c r="P36" s="46">
        <v>0</v>
      </c>
      <c r="Q36" s="55">
        <f t="shared" si="3"/>
        <v>0</v>
      </c>
      <c r="R36" s="48"/>
      <c r="S36" s="46">
        <v>0</v>
      </c>
      <c r="T36" s="46">
        <f t="shared" si="4"/>
        <v>9</v>
      </c>
      <c r="U36" s="27">
        <f t="shared" si="2"/>
        <v>0.8363636363636363</v>
      </c>
      <c r="V36" s="28">
        <f t="shared" si="5"/>
        <v>55</v>
      </c>
      <c r="W36" s="29">
        <f t="shared" si="6"/>
        <v>55</v>
      </c>
      <c r="X36" s="41">
        <f t="shared" si="11"/>
        <v>0</v>
      </c>
    </row>
    <row r="37" spans="1:24" s="30" customFormat="1" ht="13.5" customHeight="1">
      <c r="A37" s="43">
        <v>4.5</v>
      </c>
      <c r="B37" s="44" t="s">
        <v>75</v>
      </c>
      <c r="C37" s="34">
        <f t="shared" si="0"/>
        <v>46</v>
      </c>
      <c r="D37" s="34">
        <f t="shared" si="7"/>
        <v>46</v>
      </c>
      <c r="E37" s="56">
        <v>0</v>
      </c>
      <c r="F37" s="46">
        <v>46</v>
      </c>
      <c r="G37" s="46">
        <v>1</v>
      </c>
      <c r="H37" s="46">
        <v>0</v>
      </c>
      <c r="I37" s="34">
        <f t="shared" si="8"/>
        <v>45</v>
      </c>
      <c r="J37" s="34">
        <f t="shared" si="9"/>
        <v>45</v>
      </c>
      <c r="K37" s="34">
        <f t="shared" si="10"/>
        <v>38</v>
      </c>
      <c r="L37" s="125">
        <v>38</v>
      </c>
      <c r="M37" s="125">
        <v>0</v>
      </c>
      <c r="N37" s="125">
        <v>7</v>
      </c>
      <c r="O37" s="46">
        <v>0</v>
      </c>
      <c r="P37" s="46">
        <v>0</v>
      </c>
      <c r="Q37" s="55">
        <f t="shared" si="3"/>
        <v>0</v>
      </c>
      <c r="R37" s="48"/>
      <c r="S37" s="46">
        <v>0</v>
      </c>
      <c r="T37" s="46">
        <f t="shared" si="4"/>
        <v>7</v>
      </c>
      <c r="U37" s="27">
        <f t="shared" si="2"/>
        <v>0.8444444444444444</v>
      </c>
      <c r="V37" s="28">
        <f t="shared" si="5"/>
        <v>45</v>
      </c>
      <c r="W37" s="29">
        <f t="shared" si="6"/>
        <v>45</v>
      </c>
      <c r="X37" s="41">
        <f t="shared" si="11"/>
        <v>0</v>
      </c>
    </row>
    <row r="38" spans="1:24" s="42" customFormat="1" ht="21" customHeight="1">
      <c r="A38" s="51">
        <v>5</v>
      </c>
      <c r="B38" s="32" t="s">
        <v>76</v>
      </c>
      <c r="C38" s="33">
        <f t="shared" si="0"/>
        <v>518</v>
      </c>
      <c r="D38" s="33">
        <f t="shared" si="7"/>
        <v>518</v>
      </c>
      <c r="E38" s="54">
        <v>176</v>
      </c>
      <c r="F38" s="35">
        <f>SUM(F39:F42)</f>
        <v>342</v>
      </c>
      <c r="G38" s="35">
        <f>SUM(G39:G42)</f>
        <v>6</v>
      </c>
      <c r="H38" s="35">
        <f>SUM(H39:H42)</f>
        <v>0</v>
      </c>
      <c r="I38" s="33">
        <f t="shared" si="8"/>
        <v>512</v>
      </c>
      <c r="J38" s="33">
        <f t="shared" si="9"/>
        <v>382</v>
      </c>
      <c r="K38" s="33">
        <f t="shared" si="10"/>
        <v>314</v>
      </c>
      <c r="L38" s="50">
        <f>SUM(L39:L42)</f>
        <v>295</v>
      </c>
      <c r="M38" s="50">
        <f>SUM(M39:M42)</f>
        <v>19</v>
      </c>
      <c r="N38" s="50">
        <f>SUM(N39:N42)</f>
        <v>68</v>
      </c>
      <c r="O38" s="35">
        <f>SUM(O39:O42)</f>
        <v>0</v>
      </c>
      <c r="P38" s="36">
        <f>SUM(P39:P42)</f>
        <v>0</v>
      </c>
      <c r="Q38" s="37">
        <f t="shared" si="3"/>
        <v>130</v>
      </c>
      <c r="R38" s="52"/>
      <c r="S38" s="35">
        <f>SUM(S39:S42)</f>
        <v>0</v>
      </c>
      <c r="T38" s="37">
        <f t="shared" si="4"/>
        <v>198</v>
      </c>
      <c r="U38" s="39">
        <f t="shared" si="2"/>
        <v>0.8219895287958116</v>
      </c>
      <c r="V38" s="40">
        <f t="shared" si="5"/>
        <v>512</v>
      </c>
      <c r="W38" s="41">
        <f t="shared" si="6"/>
        <v>512</v>
      </c>
      <c r="X38" s="41">
        <f t="shared" si="11"/>
        <v>0</v>
      </c>
    </row>
    <row r="39" spans="1:24" s="30" customFormat="1" ht="18.75" customHeight="1">
      <c r="A39" s="43">
        <v>5.1</v>
      </c>
      <c r="B39" s="44" t="s">
        <v>77</v>
      </c>
      <c r="C39" s="34">
        <f t="shared" si="0"/>
        <v>154</v>
      </c>
      <c r="D39" s="34">
        <f t="shared" si="7"/>
        <v>154</v>
      </c>
      <c r="E39" s="45">
        <v>56</v>
      </c>
      <c r="F39" s="46">
        <v>98</v>
      </c>
      <c r="G39" s="46">
        <v>4</v>
      </c>
      <c r="H39" s="46">
        <v>0</v>
      </c>
      <c r="I39" s="34">
        <f t="shared" si="8"/>
        <v>150</v>
      </c>
      <c r="J39" s="34">
        <f t="shared" si="9"/>
        <v>107</v>
      </c>
      <c r="K39" s="34">
        <f t="shared" si="10"/>
        <v>90</v>
      </c>
      <c r="L39" s="125">
        <v>84</v>
      </c>
      <c r="M39" s="125">
        <v>6</v>
      </c>
      <c r="N39" s="125">
        <v>17</v>
      </c>
      <c r="O39" s="46">
        <v>0</v>
      </c>
      <c r="P39" s="46">
        <v>0</v>
      </c>
      <c r="Q39" s="55">
        <f t="shared" si="3"/>
        <v>43</v>
      </c>
      <c r="R39" s="48"/>
      <c r="S39" s="46">
        <v>0</v>
      </c>
      <c r="T39" s="35">
        <f t="shared" si="4"/>
        <v>60</v>
      </c>
      <c r="U39" s="27">
        <f t="shared" si="2"/>
        <v>0.8411214953271028</v>
      </c>
      <c r="V39" s="28">
        <f t="shared" si="5"/>
        <v>150</v>
      </c>
      <c r="W39" s="29">
        <f t="shared" si="6"/>
        <v>150</v>
      </c>
      <c r="X39" s="41">
        <f t="shared" si="11"/>
        <v>0</v>
      </c>
    </row>
    <row r="40" spans="1:24" s="30" customFormat="1" ht="16.5" customHeight="1">
      <c r="A40" s="43">
        <v>5.2</v>
      </c>
      <c r="B40" s="44" t="s">
        <v>78</v>
      </c>
      <c r="C40" s="34">
        <f>D40</f>
        <v>29</v>
      </c>
      <c r="D40" s="34">
        <f>F40+E40</f>
        <v>29</v>
      </c>
      <c r="E40" s="45">
        <v>2</v>
      </c>
      <c r="F40" s="46">
        <v>27</v>
      </c>
      <c r="G40" s="46">
        <v>0</v>
      </c>
      <c r="H40" s="46">
        <v>0</v>
      </c>
      <c r="I40" s="34">
        <f>D40-G40-H40</f>
        <v>29</v>
      </c>
      <c r="J40" s="34">
        <f>L40+M40+N40+P40</f>
        <v>29</v>
      </c>
      <c r="K40" s="34">
        <f>M40+L40</f>
        <v>25</v>
      </c>
      <c r="L40" s="125">
        <v>24</v>
      </c>
      <c r="M40" s="125">
        <v>1</v>
      </c>
      <c r="N40" s="125">
        <v>4</v>
      </c>
      <c r="O40" s="46">
        <v>0</v>
      </c>
      <c r="P40" s="46">
        <v>0</v>
      </c>
      <c r="Q40" s="55">
        <f t="shared" si="3"/>
        <v>0</v>
      </c>
      <c r="R40" s="48"/>
      <c r="S40" s="46">
        <v>0</v>
      </c>
      <c r="T40" s="46">
        <f>N40+O40+P40+Q40+R40+S40</f>
        <v>4</v>
      </c>
      <c r="U40" s="27">
        <f>IF(J40&lt;&gt;0,K40/J40,"")</f>
        <v>0.8620689655172413</v>
      </c>
      <c r="V40" s="28">
        <f>IF(I40=C40-G40-H40,I40,"KT lai")</f>
        <v>29</v>
      </c>
      <c r="W40" s="29">
        <f>J40+Q40+S40</f>
        <v>29</v>
      </c>
      <c r="X40" s="41">
        <f t="shared" si="11"/>
        <v>0</v>
      </c>
    </row>
    <row r="41" spans="1:24" s="30" customFormat="1" ht="18.75" customHeight="1">
      <c r="A41" s="43">
        <v>5.3</v>
      </c>
      <c r="B41" s="44" t="s">
        <v>79</v>
      </c>
      <c r="C41" s="34">
        <f>D41</f>
        <v>165</v>
      </c>
      <c r="D41" s="34">
        <f t="shared" si="7"/>
        <v>165</v>
      </c>
      <c r="E41" s="45">
        <v>58</v>
      </c>
      <c r="F41" s="46">
        <v>107</v>
      </c>
      <c r="G41" s="46">
        <v>1</v>
      </c>
      <c r="H41" s="46">
        <v>0</v>
      </c>
      <c r="I41" s="34">
        <f>D41-G41-H41</f>
        <v>164</v>
      </c>
      <c r="J41" s="34">
        <f>L41+M41+N41+P41</f>
        <v>123</v>
      </c>
      <c r="K41" s="34">
        <f>M41+L41</f>
        <v>97</v>
      </c>
      <c r="L41" s="125">
        <v>91</v>
      </c>
      <c r="M41" s="125">
        <v>6</v>
      </c>
      <c r="N41" s="125">
        <v>26</v>
      </c>
      <c r="O41" s="46">
        <v>0</v>
      </c>
      <c r="P41" s="46">
        <v>0</v>
      </c>
      <c r="Q41" s="55">
        <f t="shared" si="3"/>
        <v>41</v>
      </c>
      <c r="R41" s="48"/>
      <c r="S41" s="46">
        <v>0</v>
      </c>
      <c r="T41" s="46">
        <f>N41+O41+P41+Q41+R41+S41</f>
        <v>67</v>
      </c>
      <c r="U41" s="27">
        <f>IF(J41&lt;&gt;0,K41/J41,"")</f>
        <v>0.7886178861788617</v>
      </c>
      <c r="V41" s="28"/>
      <c r="W41" s="29"/>
      <c r="X41" s="41">
        <f t="shared" si="11"/>
        <v>0</v>
      </c>
    </row>
    <row r="42" spans="1:24" s="30" customFormat="1" ht="16.5" customHeight="1">
      <c r="A42" s="43">
        <v>5.4</v>
      </c>
      <c r="B42" s="44" t="s">
        <v>80</v>
      </c>
      <c r="C42" s="34">
        <f>D42</f>
        <v>170</v>
      </c>
      <c r="D42" s="34">
        <f t="shared" si="7"/>
        <v>170</v>
      </c>
      <c r="E42" s="45">
        <v>60</v>
      </c>
      <c r="F42" s="46">
        <v>110</v>
      </c>
      <c r="G42" s="46">
        <v>1</v>
      </c>
      <c r="H42" s="46">
        <v>0</v>
      </c>
      <c r="I42" s="34">
        <f t="shared" si="8"/>
        <v>169</v>
      </c>
      <c r="J42" s="34">
        <f t="shared" si="9"/>
        <v>123</v>
      </c>
      <c r="K42" s="34">
        <f t="shared" si="10"/>
        <v>102</v>
      </c>
      <c r="L42" s="125">
        <v>96</v>
      </c>
      <c r="M42" s="125">
        <v>6</v>
      </c>
      <c r="N42" s="125">
        <v>21</v>
      </c>
      <c r="O42" s="46">
        <v>0</v>
      </c>
      <c r="P42" s="46">
        <v>0</v>
      </c>
      <c r="Q42" s="55">
        <f t="shared" si="3"/>
        <v>46</v>
      </c>
      <c r="R42" s="48"/>
      <c r="S42" s="46">
        <v>0</v>
      </c>
      <c r="T42" s="46">
        <f>N42+O42+P42+Q42+R42+S42</f>
        <v>67</v>
      </c>
      <c r="U42" s="27">
        <f>IF(J42&lt;&gt;0,K42/J42,"")</f>
        <v>0.8292682926829268</v>
      </c>
      <c r="V42" s="28">
        <f t="shared" si="5"/>
        <v>169</v>
      </c>
      <c r="W42" s="29">
        <f t="shared" si="6"/>
        <v>169</v>
      </c>
      <c r="X42" s="41">
        <f t="shared" si="11"/>
        <v>0</v>
      </c>
    </row>
    <row r="43" spans="1:24" s="42" customFormat="1" ht="24" customHeight="1">
      <c r="A43" s="51">
        <v>6</v>
      </c>
      <c r="B43" s="32" t="s">
        <v>81</v>
      </c>
      <c r="C43" s="33">
        <f t="shared" si="0"/>
        <v>814</v>
      </c>
      <c r="D43" s="33">
        <f t="shared" si="7"/>
        <v>814</v>
      </c>
      <c r="E43" s="50">
        <f>SUM(E44:E47)</f>
        <v>234</v>
      </c>
      <c r="F43" s="35">
        <f>SUM(F44:F47)</f>
        <v>580</v>
      </c>
      <c r="G43" s="35">
        <f>SUM(G44:G47)</f>
        <v>1</v>
      </c>
      <c r="H43" s="35">
        <f>SUM(H44:H47)</f>
        <v>0</v>
      </c>
      <c r="I43" s="33">
        <f t="shared" si="8"/>
        <v>813</v>
      </c>
      <c r="J43" s="33">
        <f t="shared" si="9"/>
        <v>719</v>
      </c>
      <c r="K43" s="33">
        <f t="shared" si="10"/>
        <v>547</v>
      </c>
      <c r="L43" s="50">
        <f>SUM(L44:L47)</f>
        <v>527</v>
      </c>
      <c r="M43" s="50">
        <f>SUM(M44:M47)</f>
        <v>20</v>
      </c>
      <c r="N43" s="50">
        <f>SUM(N44:N47)</f>
        <v>172</v>
      </c>
      <c r="O43" s="35">
        <f>SUM(O44:O47)</f>
        <v>0</v>
      </c>
      <c r="P43" s="36">
        <f>SUM(P44:P47)</f>
        <v>0</v>
      </c>
      <c r="Q43" s="37">
        <f t="shared" si="3"/>
        <v>94</v>
      </c>
      <c r="R43" s="52"/>
      <c r="S43" s="35">
        <f>SUM(S44:S47)</f>
        <v>0</v>
      </c>
      <c r="T43" s="37">
        <f t="shared" si="4"/>
        <v>266</v>
      </c>
      <c r="U43" s="39">
        <f t="shared" si="2"/>
        <v>0.760778859527121</v>
      </c>
      <c r="V43" s="40">
        <f t="shared" si="5"/>
        <v>813</v>
      </c>
      <c r="W43" s="41">
        <f t="shared" si="6"/>
        <v>813</v>
      </c>
      <c r="X43" s="41">
        <f t="shared" si="11"/>
        <v>0</v>
      </c>
    </row>
    <row r="44" spans="1:24" s="30" customFormat="1" ht="13.5" customHeight="1">
      <c r="A44" s="43">
        <v>6.1</v>
      </c>
      <c r="B44" s="44" t="s">
        <v>82</v>
      </c>
      <c r="C44" s="34">
        <f t="shared" si="0"/>
        <v>256</v>
      </c>
      <c r="D44" s="34">
        <f t="shared" si="7"/>
        <v>256</v>
      </c>
      <c r="E44" s="128">
        <v>69</v>
      </c>
      <c r="F44" s="46">
        <v>187</v>
      </c>
      <c r="G44" s="46">
        <v>0</v>
      </c>
      <c r="H44" s="46">
        <v>0</v>
      </c>
      <c r="I44" s="34">
        <f t="shared" si="8"/>
        <v>256</v>
      </c>
      <c r="J44" s="34">
        <f t="shared" si="9"/>
        <v>222</v>
      </c>
      <c r="K44" s="34">
        <f t="shared" si="10"/>
        <v>160</v>
      </c>
      <c r="L44" s="125">
        <v>157</v>
      </c>
      <c r="M44" s="125">
        <v>3</v>
      </c>
      <c r="N44" s="125">
        <v>62</v>
      </c>
      <c r="O44" s="46">
        <v>0</v>
      </c>
      <c r="P44" s="46">
        <v>0</v>
      </c>
      <c r="Q44" s="55">
        <f t="shared" si="3"/>
        <v>34</v>
      </c>
      <c r="R44" s="48"/>
      <c r="S44" s="46">
        <v>0</v>
      </c>
      <c r="T44" s="46">
        <f t="shared" si="4"/>
        <v>96</v>
      </c>
      <c r="U44" s="27">
        <f t="shared" si="2"/>
        <v>0.7207207207207207</v>
      </c>
      <c r="V44" s="28">
        <f t="shared" si="5"/>
        <v>256</v>
      </c>
      <c r="W44" s="29">
        <f t="shared" si="6"/>
        <v>256</v>
      </c>
      <c r="X44" s="41">
        <f t="shared" si="11"/>
        <v>0</v>
      </c>
    </row>
    <row r="45" spans="1:24" s="30" customFormat="1" ht="13.5" customHeight="1">
      <c r="A45" s="43">
        <v>6.3</v>
      </c>
      <c r="B45" s="44" t="s">
        <v>83</v>
      </c>
      <c r="C45" s="34">
        <f t="shared" si="0"/>
        <v>251</v>
      </c>
      <c r="D45" s="34">
        <f t="shared" si="7"/>
        <v>251</v>
      </c>
      <c r="E45" s="128">
        <v>77</v>
      </c>
      <c r="F45" s="46">
        <v>174</v>
      </c>
      <c r="G45" s="46">
        <v>0</v>
      </c>
      <c r="H45" s="46">
        <v>0</v>
      </c>
      <c r="I45" s="34">
        <f t="shared" si="8"/>
        <v>251</v>
      </c>
      <c r="J45" s="34">
        <f t="shared" si="9"/>
        <v>228</v>
      </c>
      <c r="K45" s="34">
        <f t="shared" si="10"/>
        <v>163</v>
      </c>
      <c r="L45" s="125">
        <v>161</v>
      </c>
      <c r="M45" s="125">
        <v>2</v>
      </c>
      <c r="N45" s="125">
        <v>65</v>
      </c>
      <c r="O45" s="46">
        <v>0</v>
      </c>
      <c r="P45" s="46">
        <v>0</v>
      </c>
      <c r="Q45" s="55">
        <f t="shared" si="3"/>
        <v>23</v>
      </c>
      <c r="R45" s="48"/>
      <c r="S45" s="46">
        <v>0</v>
      </c>
      <c r="T45" s="46">
        <f t="shared" si="4"/>
        <v>88</v>
      </c>
      <c r="U45" s="27">
        <f t="shared" si="2"/>
        <v>0.7149122807017544</v>
      </c>
      <c r="V45" s="28">
        <f t="shared" si="5"/>
        <v>251</v>
      </c>
      <c r="W45" s="29">
        <f t="shared" si="6"/>
        <v>251</v>
      </c>
      <c r="X45" s="41">
        <f t="shared" si="11"/>
        <v>0</v>
      </c>
    </row>
    <row r="46" spans="1:24" s="30" customFormat="1" ht="13.5" customHeight="1">
      <c r="A46" s="43">
        <v>6.4</v>
      </c>
      <c r="B46" s="44" t="s">
        <v>84</v>
      </c>
      <c r="C46" s="34">
        <f t="shared" si="0"/>
        <v>290</v>
      </c>
      <c r="D46" s="34">
        <f t="shared" si="7"/>
        <v>290</v>
      </c>
      <c r="E46" s="128">
        <v>86</v>
      </c>
      <c r="F46" s="46">
        <v>204</v>
      </c>
      <c r="G46" s="46">
        <v>0</v>
      </c>
      <c r="H46" s="46">
        <v>0</v>
      </c>
      <c r="I46" s="34">
        <f t="shared" si="8"/>
        <v>290</v>
      </c>
      <c r="J46" s="34">
        <f t="shared" si="9"/>
        <v>253</v>
      </c>
      <c r="K46" s="34">
        <f t="shared" si="10"/>
        <v>209</v>
      </c>
      <c r="L46" s="125">
        <v>194</v>
      </c>
      <c r="M46" s="125">
        <v>15</v>
      </c>
      <c r="N46" s="125">
        <v>44</v>
      </c>
      <c r="O46" s="46">
        <v>0</v>
      </c>
      <c r="P46" s="46">
        <v>0</v>
      </c>
      <c r="Q46" s="55">
        <f t="shared" si="3"/>
        <v>37</v>
      </c>
      <c r="R46" s="48"/>
      <c r="S46" s="46">
        <v>0</v>
      </c>
      <c r="T46" s="46">
        <f t="shared" si="4"/>
        <v>81</v>
      </c>
      <c r="U46" s="27">
        <f t="shared" si="2"/>
        <v>0.8260869565217391</v>
      </c>
      <c r="V46" s="28">
        <f t="shared" si="5"/>
        <v>290</v>
      </c>
      <c r="W46" s="29">
        <f t="shared" si="6"/>
        <v>290</v>
      </c>
      <c r="X46" s="41">
        <f t="shared" si="11"/>
        <v>0</v>
      </c>
    </row>
    <row r="47" spans="1:24" s="30" customFormat="1" ht="13.5" customHeight="1">
      <c r="A47" s="43">
        <v>6.5</v>
      </c>
      <c r="B47" s="44" t="s">
        <v>85</v>
      </c>
      <c r="C47" s="34">
        <f t="shared" si="0"/>
        <v>17</v>
      </c>
      <c r="D47" s="34">
        <f t="shared" si="7"/>
        <v>17</v>
      </c>
      <c r="E47" s="129">
        <v>2</v>
      </c>
      <c r="F47" s="46">
        <v>15</v>
      </c>
      <c r="G47" s="46">
        <v>1</v>
      </c>
      <c r="H47" s="46">
        <v>0</v>
      </c>
      <c r="I47" s="34">
        <f t="shared" si="8"/>
        <v>16</v>
      </c>
      <c r="J47" s="34">
        <f t="shared" si="9"/>
        <v>16</v>
      </c>
      <c r="K47" s="34">
        <f t="shared" si="10"/>
        <v>15</v>
      </c>
      <c r="L47" s="125">
        <v>15</v>
      </c>
      <c r="M47" s="125">
        <v>0</v>
      </c>
      <c r="N47" s="125">
        <v>1</v>
      </c>
      <c r="O47" s="46">
        <v>0</v>
      </c>
      <c r="P47" s="46">
        <v>0</v>
      </c>
      <c r="Q47" s="55">
        <f t="shared" si="3"/>
        <v>0</v>
      </c>
      <c r="R47" s="48"/>
      <c r="S47" s="46">
        <v>0</v>
      </c>
      <c r="T47" s="46">
        <f t="shared" si="4"/>
        <v>1</v>
      </c>
      <c r="U47" s="27">
        <f t="shared" si="2"/>
        <v>0.9375</v>
      </c>
      <c r="V47" s="28">
        <f t="shared" si="5"/>
        <v>16</v>
      </c>
      <c r="W47" s="29">
        <f t="shared" si="6"/>
        <v>16</v>
      </c>
      <c r="X47" s="41">
        <f t="shared" si="11"/>
        <v>0</v>
      </c>
    </row>
    <row r="48" spans="1:24" s="61" customFormat="1" ht="18" customHeight="1">
      <c r="A48" s="135"/>
      <c r="B48" s="136"/>
      <c r="C48" s="136"/>
      <c r="D48" s="136"/>
      <c r="E48" s="136"/>
      <c r="F48" s="57"/>
      <c r="G48" s="57"/>
      <c r="H48" s="57"/>
      <c r="I48" s="58"/>
      <c r="J48" s="58"/>
      <c r="K48" s="58"/>
      <c r="L48" s="59"/>
      <c r="M48" s="59"/>
      <c r="N48" s="137" t="s">
        <v>92</v>
      </c>
      <c r="O48" s="138"/>
      <c r="P48" s="138"/>
      <c r="Q48" s="138"/>
      <c r="R48" s="138"/>
      <c r="S48" s="138"/>
      <c r="T48" s="138"/>
      <c r="U48" s="138"/>
      <c r="V48" s="60"/>
      <c r="W48" s="60"/>
      <c r="X48" s="60"/>
    </row>
    <row r="49" spans="1:21" ht="15.75" customHeight="1">
      <c r="A49" s="139" t="s">
        <v>86</v>
      </c>
      <c r="B49" s="140"/>
      <c r="C49" s="140"/>
      <c r="D49" s="140"/>
      <c r="E49" s="140"/>
      <c r="F49" s="62"/>
      <c r="G49" s="62"/>
      <c r="H49" s="62"/>
      <c r="I49" s="63"/>
      <c r="J49" s="63"/>
      <c r="K49" s="63"/>
      <c r="L49" s="64"/>
      <c r="M49" s="64"/>
      <c r="N49" s="141" t="str">
        <f>'[4]TT'!C5</f>
        <v>PHÓ CỤC TRƯỞNG</v>
      </c>
      <c r="O49" s="141"/>
      <c r="P49" s="141"/>
      <c r="Q49" s="141"/>
      <c r="R49" s="141"/>
      <c r="S49" s="141"/>
      <c r="T49" s="141"/>
      <c r="U49" s="141"/>
    </row>
    <row r="50" spans="1:21" ht="57.75" customHeight="1">
      <c r="A50" s="65"/>
      <c r="B50" s="62"/>
      <c r="C50" s="65"/>
      <c r="D50" s="65"/>
      <c r="E50" s="66"/>
      <c r="F50" s="67"/>
      <c r="G50" s="67"/>
      <c r="H50" s="67"/>
      <c r="I50" s="63"/>
      <c r="J50" s="63"/>
      <c r="K50" s="63"/>
      <c r="L50" s="64"/>
      <c r="M50" s="64"/>
      <c r="N50" s="64"/>
      <c r="O50" s="64"/>
      <c r="P50" s="68"/>
      <c r="Q50" s="69"/>
      <c r="R50" s="67"/>
      <c r="S50" s="63"/>
      <c r="T50" s="70"/>
      <c r="U50" s="70"/>
    </row>
    <row r="51" spans="1:21" ht="15.75" customHeight="1">
      <c r="A51" s="130" t="str">
        <f>'[1]TT'!C6</f>
        <v>TRẦN ĐỨC TOẢN</v>
      </c>
      <c r="B51" s="130"/>
      <c r="C51" s="130"/>
      <c r="D51" s="130"/>
      <c r="E51" s="130"/>
      <c r="F51" s="71" t="s">
        <v>45</v>
      </c>
      <c r="G51" s="71"/>
      <c r="H51" s="71"/>
      <c r="I51" s="71"/>
      <c r="J51" s="71"/>
      <c r="K51" s="71"/>
      <c r="L51" s="72"/>
      <c r="M51" s="72"/>
      <c r="N51" s="131" t="str">
        <f>'[4]TT'!C3</f>
        <v>Vũ Ngọc Phương</v>
      </c>
      <c r="O51" s="131"/>
      <c r="P51" s="131"/>
      <c r="Q51" s="131"/>
      <c r="R51" s="131"/>
      <c r="S51" s="131"/>
      <c r="T51" s="131"/>
      <c r="U51" s="131"/>
    </row>
    <row r="52" spans="1:21" ht="15.75">
      <c r="A52" s="71"/>
      <c r="B52" s="71"/>
      <c r="C52" s="71"/>
      <c r="D52" s="71"/>
      <c r="E52" s="73"/>
      <c r="F52" s="71"/>
      <c r="G52" s="71"/>
      <c r="H52" s="71"/>
      <c r="I52" s="71"/>
      <c r="J52" s="71"/>
      <c r="K52" s="71"/>
      <c r="L52" s="72"/>
      <c r="M52" s="72"/>
      <c r="N52" s="74"/>
      <c r="O52" s="74"/>
      <c r="P52" s="74"/>
      <c r="Q52" s="75"/>
      <c r="R52" s="76"/>
      <c r="S52" s="76"/>
      <c r="T52" s="76"/>
      <c r="U52" s="76"/>
    </row>
  </sheetData>
  <sheetProtection formatCells="0" formatColumns="0" formatRows="0" insertRows="0" deleteRows="0"/>
  <mergeCells count="35"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R4:R7"/>
    <mergeCell ref="S4:S7"/>
    <mergeCell ref="K5:K7"/>
    <mergeCell ref="L5:M6"/>
    <mergeCell ref="N5:N7"/>
    <mergeCell ref="O5:O7"/>
    <mergeCell ref="P5:P7"/>
    <mergeCell ref="A51:E51"/>
    <mergeCell ref="N51:U51"/>
    <mergeCell ref="A8:B8"/>
    <mergeCell ref="A9:B9"/>
    <mergeCell ref="A48:E48"/>
    <mergeCell ref="N48:U48"/>
    <mergeCell ref="A49:E49"/>
    <mergeCell ref="N49:U49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51"/>
  <sheetViews>
    <sheetView view="pageBreakPreview" zoomScale="85" zoomScaleSheetLayoutView="85" zoomScalePageLayoutView="0" workbookViewId="0" topLeftCell="A1">
      <selection activeCell="N49" sqref="N49:U49"/>
    </sheetView>
  </sheetViews>
  <sheetFormatPr defaultColWidth="9.00390625" defaultRowHeight="15.75"/>
  <cols>
    <col min="1" max="1" width="3.50390625" style="2" customWidth="1"/>
    <col min="2" max="2" width="21.00390625" style="2" customWidth="1"/>
    <col min="3" max="3" width="11.75390625" style="2" customWidth="1"/>
    <col min="4" max="4" width="11.50390625" style="2" customWidth="1"/>
    <col min="5" max="5" width="10.50390625" style="2" customWidth="1"/>
    <col min="6" max="6" width="8.875" style="2" customWidth="1"/>
    <col min="7" max="7" width="5.875" style="2" customWidth="1"/>
    <col min="8" max="8" width="12.125" style="2" customWidth="1"/>
    <col min="9" max="9" width="10.875" style="2" customWidth="1"/>
    <col min="10" max="10" width="9.625" style="2" customWidth="1"/>
    <col min="11" max="11" width="10.125" style="2" customWidth="1"/>
    <col min="12" max="12" width="8.875" style="2" customWidth="1"/>
    <col min="13" max="13" width="7.875" style="82" customWidth="1"/>
    <col min="14" max="14" width="10.875" style="82" customWidth="1"/>
    <col min="15" max="15" width="7.25390625" style="82" customWidth="1"/>
    <col min="16" max="16" width="8.50390625" style="82" customWidth="1"/>
    <col min="17" max="17" width="11.25390625" style="82" customWidth="1"/>
    <col min="18" max="18" width="6.00390625" style="82" customWidth="1"/>
    <col min="19" max="19" width="11.125" style="82" customWidth="1"/>
    <col min="20" max="20" width="13.25390625" style="82" customWidth="1"/>
    <col min="21" max="21" width="7.25390625" style="82" customWidth="1"/>
    <col min="22" max="22" width="15.75390625" style="78" hidden="1" customWidth="1"/>
    <col min="23" max="23" width="14.875" style="1" hidden="1" customWidth="1"/>
    <col min="24" max="24" width="13.00390625" style="1" customWidth="1"/>
    <col min="25" max="16384" width="9.00390625" style="2" customWidth="1"/>
  </cols>
  <sheetData>
    <row r="1" spans="1:21" ht="69" customHeight="1">
      <c r="A1" s="176" t="s">
        <v>87</v>
      </c>
      <c r="B1" s="176"/>
      <c r="C1" s="176"/>
      <c r="D1" s="176"/>
      <c r="E1" s="177" t="s">
        <v>94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8" t="str">
        <f>'[1]TT'!C2</f>
        <v>Đơn vị  báo cáo: 
Đơn vị nhận báo cáo: </v>
      </c>
      <c r="Q1" s="178"/>
      <c r="R1" s="178"/>
      <c r="S1" s="178"/>
      <c r="T1" s="178"/>
      <c r="U1" s="178"/>
    </row>
    <row r="2" spans="1:21" ht="17.25" customHeight="1">
      <c r="A2" s="3"/>
      <c r="B2" s="7"/>
      <c r="C2" s="83"/>
      <c r="D2" s="83"/>
      <c r="E2" s="83"/>
      <c r="F2" s="7"/>
      <c r="G2" s="7"/>
      <c r="H2" s="84"/>
      <c r="I2" s="85">
        <f>COUNTBLANK(D10:U47)</f>
        <v>4</v>
      </c>
      <c r="J2" s="86">
        <f>COUNTA(D10:U47)</f>
        <v>680</v>
      </c>
      <c r="K2" s="86">
        <f>I2+J2</f>
        <v>684</v>
      </c>
      <c r="L2" s="86"/>
      <c r="M2" s="87"/>
      <c r="N2" s="81"/>
      <c r="O2" s="81"/>
      <c r="P2" s="160" t="s">
        <v>88</v>
      </c>
      <c r="Q2" s="160"/>
      <c r="R2" s="160"/>
      <c r="S2" s="160"/>
      <c r="T2" s="160"/>
      <c r="U2" s="160"/>
    </row>
    <row r="3" spans="1:24" s="13" customFormat="1" ht="15.75" customHeight="1">
      <c r="A3" s="179" t="s">
        <v>2</v>
      </c>
      <c r="B3" s="179" t="s">
        <v>3</v>
      </c>
      <c r="C3" s="182" t="s">
        <v>5</v>
      </c>
      <c r="D3" s="167" t="s">
        <v>6</v>
      </c>
      <c r="E3" s="167"/>
      <c r="F3" s="166" t="s">
        <v>7</v>
      </c>
      <c r="G3" s="175" t="s">
        <v>89</v>
      </c>
      <c r="H3" s="166" t="s">
        <v>9</v>
      </c>
      <c r="I3" s="168" t="s">
        <v>6</v>
      </c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70" t="s">
        <v>10</v>
      </c>
      <c r="U3" s="173" t="s">
        <v>11</v>
      </c>
      <c r="V3" s="88"/>
      <c r="W3" s="12"/>
      <c r="X3" s="12"/>
    </row>
    <row r="4" spans="1:24" s="15" customFormat="1" ht="15.75" customHeight="1">
      <c r="A4" s="180"/>
      <c r="B4" s="180"/>
      <c r="C4" s="182"/>
      <c r="D4" s="167" t="s">
        <v>12</v>
      </c>
      <c r="E4" s="167" t="s">
        <v>13</v>
      </c>
      <c r="F4" s="166"/>
      <c r="G4" s="175"/>
      <c r="H4" s="166"/>
      <c r="I4" s="166" t="s">
        <v>14</v>
      </c>
      <c r="J4" s="167" t="s">
        <v>6</v>
      </c>
      <c r="K4" s="167"/>
      <c r="L4" s="167"/>
      <c r="M4" s="167"/>
      <c r="N4" s="167"/>
      <c r="O4" s="167"/>
      <c r="P4" s="167"/>
      <c r="Q4" s="175" t="s">
        <v>15</v>
      </c>
      <c r="R4" s="166" t="s">
        <v>16</v>
      </c>
      <c r="S4" s="165" t="s">
        <v>17</v>
      </c>
      <c r="T4" s="171"/>
      <c r="U4" s="174"/>
      <c r="V4" s="89"/>
      <c r="W4" s="14"/>
      <c r="X4" s="14"/>
    </row>
    <row r="5" spans="1:24" s="13" customFormat="1" ht="15.75" customHeight="1">
      <c r="A5" s="180"/>
      <c r="B5" s="180"/>
      <c r="C5" s="182"/>
      <c r="D5" s="167"/>
      <c r="E5" s="167"/>
      <c r="F5" s="166"/>
      <c r="G5" s="175"/>
      <c r="H5" s="166"/>
      <c r="I5" s="166"/>
      <c r="J5" s="166" t="s">
        <v>18</v>
      </c>
      <c r="K5" s="167" t="s">
        <v>6</v>
      </c>
      <c r="L5" s="167"/>
      <c r="M5" s="167"/>
      <c r="N5" s="166" t="s">
        <v>19</v>
      </c>
      <c r="O5" s="166" t="s">
        <v>20</v>
      </c>
      <c r="P5" s="166" t="s">
        <v>21</v>
      </c>
      <c r="Q5" s="175"/>
      <c r="R5" s="166"/>
      <c r="S5" s="165"/>
      <c r="T5" s="171"/>
      <c r="U5" s="174"/>
      <c r="V5" s="88"/>
      <c r="W5" s="12"/>
      <c r="X5" s="12"/>
    </row>
    <row r="6" spans="1:24" s="13" customFormat="1" ht="15.75" customHeight="1">
      <c r="A6" s="180"/>
      <c r="B6" s="180"/>
      <c r="C6" s="182"/>
      <c r="D6" s="167"/>
      <c r="E6" s="167"/>
      <c r="F6" s="166"/>
      <c r="G6" s="175"/>
      <c r="H6" s="166"/>
      <c r="I6" s="166"/>
      <c r="J6" s="166"/>
      <c r="K6" s="167"/>
      <c r="L6" s="167"/>
      <c r="M6" s="167"/>
      <c r="N6" s="166"/>
      <c r="O6" s="166"/>
      <c r="P6" s="166"/>
      <c r="Q6" s="175"/>
      <c r="R6" s="166"/>
      <c r="S6" s="165"/>
      <c r="T6" s="171"/>
      <c r="U6" s="174"/>
      <c r="V6" s="88"/>
      <c r="W6" s="12"/>
      <c r="X6" s="12"/>
    </row>
    <row r="7" spans="1:24" s="13" customFormat="1" ht="69" customHeight="1">
      <c r="A7" s="181"/>
      <c r="B7" s="181"/>
      <c r="C7" s="182"/>
      <c r="D7" s="167"/>
      <c r="E7" s="167"/>
      <c r="F7" s="166"/>
      <c r="G7" s="175"/>
      <c r="H7" s="166"/>
      <c r="I7" s="166"/>
      <c r="J7" s="166"/>
      <c r="K7" s="90" t="s">
        <v>22</v>
      </c>
      <c r="L7" s="90" t="s">
        <v>23</v>
      </c>
      <c r="M7" s="90" t="s">
        <v>90</v>
      </c>
      <c r="N7" s="166"/>
      <c r="O7" s="166"/>
      <c r="P7" s="166"/>
      <c r="Q7" s="175"/>
      <c r="R7" s="166"/>
      <c r="S7" s="165"/>
      <c r="T7" s="172"/>
      <c r="U7" s="174"/>
      <c r="V7" s="88"/>
      <c r="W7" s="17"/>
      <c r="X7" s="12"/>
    </row>
    <row r="8" spans="1:21" ht="14.25" customHeight="1">
      <c r="A8" s="132" t="s">
        <v>24</v>
      </c>
      <c r="B8" s="133"/>
      <c r="C8" s="18" t="s">
        <v>25</v>
      </c>
      <c r="D8" s="18" t="s">
        <v>26</v>
      </c>
      <c r="E8" s="18" t="s">
        <v>27</v>
      </c>
      <c r="F8" s="18" t="s">
        <v>28</v>
      </c>
      <c r="G8" s="18" t="s">
        <v>29</v>
      </c>
      <c r="H8" s="18" t="s">
        <v>30</v>
      </c>
      <c r="I8" s="18" t="s">
        <v>31</v>
      </c>
      <c r="J8" s="18" t="s">
        <v>32</v>
      </c>
      <c r="K8" s="18" t="s">
        <v>33</v>
      </c>
      <c r="L8" s="18" t="s">
        <v>34</v>
      </c>
      <c r="M8" s="18" t="s">
        <v>35</v>
      </c>
      <c r="N8" s="18" t="s">
        <v>36</v>
      </c>
      <c r="O8" s="18" t="s">
        <v>37</v>
      </c>
      <c r="P8" s="18" t="s">
        <v>38</v>
      </c>
      <c r="Q8" s="18" t="s">
        <v>39</v>
      </c>
      <c r="R8" s="18" t="s">
        <v>40</v>
      </c>
      <c r="S8" s="18" t="s">
        <v>41</v>
      </c>
      <c r="T8" s="18" t="s">
        <v>42</v>
      </c>
      <c r="U8" s="18" t="s">
        <v>43</v>
      </c>
    </row>
    <row r="9" spans="1:24" ht="23.25" customHeight="1">
      <c r="A9" s="132" t="s">
        <v>91</v>
      </c>
      <c r="B9" s="133"/>
      <c r="C9" s="91">
        <f>D9+E9</f>
        <v>1050065438</v>
      </c>
      <c r="D9" s="92">
        <f>D10+D16</f>
        <v>797593034</v>
      </c>
      <c r="E9" s="92">
        <f aca="true" t="shared" si="0" ref="E9:T9">E10+E16</f>
        <v>252472404</v>
      </c>
      <c r="F9" s="92">
        <f t="shared" si="0"/>
        <v>5293075</v>
      </c>
      <c r="G9" s="92">
        <f t="shared" si="0"/>
        <v>0</v>
      </c>
      <c r="H9" s="92">
        <f t="shared" si="0"/>
        <v>1044772363</v>
      </c>
      <c r="I9" s="92">
        <f t="shared" si="0"/>
        <v>160356587</v>
      </c>
      <c r="J9" s="92">
        <f t="shared" si="0"/>
        <v>48232319</v>
      </c>
      <c r="K9" s="92">
        <f t="shared" si="0"/>
        <v>38930560</v>
      </c>
      <c r="L9" s="92">
        <f t="shared" si="0"/>
        <v>9193528</v>
      </c>
      <c r="M9" s="92">
        <f t="shared" si="0"/>
        <v>108231</v>
      </c>
      <c r="N9" s="92">
        <f t="shared" si="0"/>
        <v>111917472</v>
      </c>
      <c r="O9" s="92">
        <f t="shared" si="0"/>
        <v>0</v>
      </c>
      <c r="P9" s="92">
        <f t="shared" si="0"/>
        <v>206796</v>
      </c>
      <c r="Q9" s="92">
        <f t="shared" si="0"/>
        <v>253263183</v>
      </c>
      <c r="R9" s="92">
        <f t="shared" si="0"/>
        <v>0</v>
      </c>
      <c r="S9" s="92">
        <f t="shared" si="0"/>
        <v>631152593</v>
      </c>
      <c r="T9" s="92">
        <f t="shared" si="0"/>
        <v>996540044</v>
      </c>
      <c r="U9" s="93">
        <f aca="true" t="shared" si="1" ref="U9:U47">IF(I9&lt;&gt;0,J9/I9,"")</f>
        <v>0.30078165108365645</v>
      </c>
      <c r="V9" s="94">
        <f>IF(H9=C9-F9-G9,H9,"KT lai")</f>
        <v>1044772363</v>
      </c>
      <c r="W9" s="41">
        <f>I9+Q9+R9+S9</f>
        <v>1044772363</v>
      </c>
      <c r="X9" s="41">
        <f>V9-W9</f>
        <v>0</v>
      </c>
    </row>
    <row r="10" spans="1:24" s="42" customFormat="1" ht="24" customHeight="1">
      <c r="A10" s="95" t="s">
        <v>46</v>
      </c>
      <c r="B10" s="96" t="s">
        <v>47</v>
      </c>
      <c r="C10" s="97">
        <f aca="true" t="shared" si="2" ref="C10:C47">D10+E10</f>
        <v>671925754</v>
      </c>
      <c r="D10" s="98">
        <f>SUM(D11:D15)</f>
        <v>644808281</v>
      </c>
      <c r="E10" s="99">
        <f>SUM(E11:E15)</f>
        <v>27117473</v>
      </c>
      <c r="F10" s="99">
        <f>SUM(F11:F15)</f>
        <v>370681</v>
      </c>
      <c r="G10" s="100">
        <f>SUM(G11:G15)</f>
        <v>0</v>
      </c>
      <c r="H10" s="101">
        <f aca="true" t="shared" si="3" ref="H10:T10">SUM(H11:H15)</f>
        <v>671555073</v>
      </c>
      <c r="I10" s="101">
        <f t="shared" si="3"/>
        <v>27376610</v>
      </c>
      <c r="J10" s="101">
        <f t="shared" si="3"/>
        <v>9991504</v>
      </c>
      <c r="K10" s="99">
        <f t="shared" si="3"/>
        <v>9991504</v>
      </c>
      <c r="L10" s="99">
        <f t="shared" si="3"/>
        <v>0</v>
      </c>
      <c r="M10" s="99">
        <f t="shared" si="3"/>
        <v>0</v>
      </c>
      <c r="N10" s="99">
        <v>17385106</v>
      </c>
      <c r="O10" s="101">
        <f t="shared" si="3"/>
        <v>0</v>
      </c>
      <c r="P10" s="101">
        <f t="shared" si="3"/>
        <v>0</v>
      </c>
      <c r="Q10" s="101">
        <f t="shared" si="3"/>
        <v>13231658</v>
      </c>
      <c r="R10" s="101">
        <f t="shared" si="3"/>
        <v>0</v>
      </c>
      <c r="S10" s="102">
        <f t="shared" si="3"/>
        <v>630946805</v>
      </c>
      <c r="T10" s="101">
        <f t="shared" si="3"/>
        <v>661563569</v>
      </c>
      <c r="U10" s="103">
        <f t="shared" si="1"/>
        <v>0.3649649828813721</v>
      </c>
      <c r="V10" s="94">
        <f>IF(H10=C10-F10-G10,H10,"KT lai")</f>
        <v>671555073</v>
      </c>
      <c r="W10" s="41">
        <f>I10+Q10+R10+S10</f>
        <v>671555073</v>
      </c>
      <c r="X10" s="41">
        <f>V10-W10</f>
        <v>0</v>
      </c>
    </row>
    <row r="11" spans="1:24" s="30" customFormat="1" ht="13.5" customHeight="1">
      <c r="A11" s="104">
        <v>1.1</v>
      </c>
      <c r="B11" s="105" t="s">
        <v>48</v>
      </c>
      <c r="C11" s="91">
        <f t="shared" si="2"/>
        <v>5556850</v>
      </c>
      <c r="D11" s="98">
        <f>'[2]05 Quy'!D11</f>
        <v>5049798</v>
      </c>
      <c r="E11" s="106">
        <v>507052</v>
      </c>
      <c r="F11" s="106">
        <v>1800</v>
      </c>
      <c r="G11" s="100">
        <v>0</v>
      </c>
      <c r="H11" s="91">
        <f aca="true" t="shared" si="4" ref="H11:H47">C11-G11-F11</f>
        <v>5555050</v>
      </c>
      <c r="I11" s="91">
        <f>J11+N11+O11+P11</f>
        <v>4724441</v>
      </c>
      <c r="J11" s="91">
        <f aca="true" t="shared" si="5" ref="J11:J47">K11+L11+M11</f>
        <v>389249</v>
      </c>
      <c r="K11" s="106">
        <v>389249</v>
      </c>
      <c r="L11" s="106">
        <v>0</v>
      </c>
      <c r="M11" s="106">
        <v>0</v>
      </c>
      <c r="N11" s="106">
        <v>4335192</v>
      </c>
      <c r="O11" s="107">
        <v>0</v>
      </c>
      <c r="P11" s="100">
        <v>0</v>
      </c>
      <c r="Q11" s="108">
        <f>H11-I11-R11-S11</f>
        <v>830609</v>
      </c>
      <c r="R11" s="100">
        <v>0</v>
      </c>
      <c r="S11" s="100">
        <v>0</v>
      </c>
      <c r="T11" s="91">
        <f aca="true" t="shared" si="6" ref="T11:T47">SUM(N11:S11)</f>
        <v>5165801</v>
      </c>
      <c r="U11" s="93">
        <f t="shared" si="1"/>
        <v>0.0823904881021903</v>
      </c>
      <c r="V11" s="94">
        <f aca="true" t="shared" si="7" ref="V11:V47">IF(H11=C11-F11-G11,H11,"KT lai")</f>
        <v>5555050</v>
      </c>
      <c r="W11" s="41">
        <f aca="true" t="shared" si="8" ref="W11:W47">I11+Q11+R11+S11</f>
        <v>5555050</v>
      </c>
      <c r="X11" s="41">
        <f aca="true" t="shared" si="9" ref="X11:X47">V11-W11</f>
        <v>0</v>
      </c>
    </row>
    <row r="12" spans="1:24" s="30" customFormat="1" ht="13.5" customHeight="1">
      <c r="A12" s="104">
        <v>1.2</v>
      </c>
      <c r="B12" s="105" t="s">
        <v>49</v>
      </c>
      <c r="C12" s="91">
        <f t="shared" si="2"/>
        <v>16778587</v>
      </c>
      <c r="D12" s="98">
        <f>'[2]05 Nhung'!D11</f>
        <v>6799248</v>
      </c>
      <c r="E12" s="106">
        <v>9979339</v>
      </c>
      <c r="F12" s="106">
        <v>0</v>
      </c>
      <c r="G12" s="100">
        <v>0</v>
      </c>
      <c r="H12" s="91">
        <f t="shared" si="4"/>
        <v>16778587</v>
      </c>
      <c r="I12" s="91">
        <f>J12+N12+O12+P12</f>
        <v>10618932</v>
      </c>
      <c r="J12" s="91">
        <f t="shared" si="5"/>
        <v>5933580</v>
      </c>
      <c r="K12" s="106">
        <v>5933580</v>
      </c>
      <c r="L12" s="106">
        <v>0</v>
      </c>
      <c r="M12" s="106">
        <v>0</v>
      </c>
      <c r="N12" s="106">
        <v>4685352</v>
      </c>
      <c r="O12" s="107">
        <v>0</v>
      </c>
      <c r="P12" s="100">
        <v>0</v>
      </c>
      <c r="Q12" s="108">
        <f>H12-I12-R12-S12</f>
        <v>6159655</v>
      </c>
      <c r="R12" s="100">
        <v>0</v>
      </c>
      <c r="S12" s="100">
        <v>0</v>
      </c>
      <c r="T12" s="91">
        <f t="shared" si="6"/>
        <v>10845007</v>
      </c>
      <c r="U12" s="93">
        <f t="shared" si="1"/>
        <v>0.5587737071863724</v>
      </c>
      <c r="V12" s="94">
        <f t="shared" si="7"/>
        <v>16778587</v>
      </c>
      <c r="W12" s="41">
        <f t="shared" si="8"/>
        <v>16778587</v>
      </c>
      <c r="X12" s="41">
        <f t="shared" si="9"/>
        <v>0</v>
      </c>
    </row>
    <row r="13" spans="1:24" s="30" customFormat="1" ht="13.5" customHeight="1">
      <c r="A13" s="104">
        <v>1.3</v>
      </c>
      <c r="B13" s="105" t="s">
        <v>50</v>
      </c>
      <c r="C13" s="91">
        <f t="shared" si="2"/>
        <v>3901129</v>
      </c>
      <c r="D13" s="98">
        <f>'[2]05 Phuong'!D11</f>
        <v>1547842</v>
      </c>
      <c r="E13" s="106">
        <v>2353287</v>
      </c>
      <c r="F13" s="106">
        <v>18390</v>
      </c>
      <c r="G13" s="100">
        <v>0</v>
      </c>
      <c r="H13" s="91">
        <f t="shared" si="4"/>
        <v>3882739</v>
      </c>
      <c r="I13" s="91">
        <f>J13+N13+O13+P13</f>
        <v>2599997</v>
      </c>
      <c r="J13" s="91">
        <f t="shared" si="5"/>
        <v>1863573</v>
      </c>
      <c r="K13" s="106">
        <v>1863573</v>
      </c>
      <c r="L13" s="106">
        <v>0</v>
      </c>
      <c r="M13" s="106">
        <v>0</v>
      </c>
      <c r="N13" s="106">
        <v>736424</v>
      </c>
      <c r="O13" s="107">
        <v>0</v>
      </c>
      <c r="P13" s="100">
        <v>0</v>
      </c>
      <c r="Q13" s="108">
        <f>H13-I13-R13-S13</f>
        <v>1139563</v>
      </c>
      <c r="R13" s="100">
        <v>0</v>
      </c>
      <c r="S13" s="100">
        <v>143179</v>
      </c>
      <c r="T13" s="91">
        <f t="shared" si="6"/>
        <v>2019166</v>
      </c>
      <c r="U13" s="93">
        <f t="shared" si="1"/>
        <v>0.7167596731842383</v>
      </c>
      <c r="V13" s="94">
        <f t="shared" si="7"/>
        <v>3882739</v>
      </c>
      <c r="W13" s="41">
        <f t="shared" si="8"/>
        <v>3882739</v>
      </c>
      <c r="X13" s="41">
        <f t="shared" si="9"/>
        <v>0</v>
      </c>
    </row>
    <row r="14" spans="1:24" s="30" customFormat="1" ht="13.5" customHeight="1">
      <c r="A14" s="104">
        <v>1.4</v>
      </c>
      <c r="B14" s="105" t="s">
        <v>51</v>
      </c>
      <c r="C14" s="91">
        <f>D14+E14</f>
        <v>644988499</v>
      </c>
      <c r="D14" s="98">
        <f>'[2]05 Hiep'!D11</f>
        <v>631350048</v>
      </c>
      <c r="E14" s="106">
        <v>13638451</v>
      </c>
      <c r="F14" s="106">
        <v>319864</v>
      </c>
      <c r="G14" s="100">
        <v>0</v>
      </c>
      <c r="H14" s="91">
        <f>C14-G14-F14</f>
        <v>644668635</v>
      </c>
      <c r="I14" s="91">
        <f>J14+N14+O14+P14</f>
        <v>8823323</v>
      </c>
      <c r="J14" s="91">
        <f>K14+L14+M14</f>
        <v>1459047</v>
      </c>
      <c r="K14" s="106">
        <v>1459047</v>
      </c>
      <c r="L14" s="106">
        <v>0</v>
      </c>
      <c r="M14" s="106">
        <v>0</v>
      </c>
      <c r="N14" s="106">
        <v>7364276</v>
      </c>
      <c r="O14" s="107">
        <v>0</v>
      </c>
      <c r="P14" s="100">
        <v>0</v>
      </c>
      <c r="Q14" s="108">
        <f>H14-I14-R14-S14</f>
        <v>5041686</v>
      </c>
      <c r="R14" s="100">
        <v>0</v>
      </c>
      <c r="S14" s="100">
        <v>630803626</v>
      </c>
      <c r="T14" s="91">
        <f>SUM(N14:S14)</f>
        <v>643209588</v>
      </c>
      <c r="U14" s="93">
        <f>IF(I14&lt;&gt;0,J14/I14,"")</f>
        <v>0.16536252838074725</v>
      </c>
      <c r="V14" s="94">
        <f>IF(H14=C14-F14-G14,H14,"KT lai")</f>
        <v>644668635</v>
      </c>
      <c r="W14" s="41">
        <f>I14+Q14+R14+S14</f>
        <v>644668635</v>
      </c>
      <c r="X14" s="41">
        <f>V14-W14</f>
        <v>0</v>
      </c>
    </row>
    <row r="15" spans="1:24" s="30" customFormat="1" ht="13.5" customHeight="1">
      <c r="A15" s="104">
        <v>1.5</v>
      </c>
      <c r="B15" s="105" t="s">
        <v>52</v>
      </c>
      <c r="C15" s="91">
        <f t="shared" si="2"/>
        <v>700689</v>
      </c>
      <c r="D15" s="109">
        <f>'[2]05 CHV'!D11</f>
        <v>61345</v>
      </c>
      <c r="E15" s="106">
        <v>639344</v>
      </c>
      <c r="F15" s="106">
        <v>30627</v>
      </c>
      <c r="G15" s="100">
        <v>0</v>
      </c>
      <c r="H15" s="91">
        <f t="shared" si="4"/>
        <v>670062</v>
      </c>
      <c r="I15" s="91">
        <f>J15+N15+O15+P15</f>
        <v>609917</v>
      </c>
      <c r="J15" s="91">
        <f t="shared" si="5"/>
        <v>346055</v>
      </c>
      <c r="K15" s="106">
        <v>346055</v>
      </c>
      <c r="L15" s="106">
        <v>0</v>
      </c>
      <c r="M15" s="106">
        <v>0</v>
      </c>
      <c r="N15" s="106">
        <v>263862</v>
      </c>
      <c r="O15" s="107">
        <v>0</v>
      </c>
      <c r="P15" s="100">
        <v>0</v>
      </c>
      <c r="Q15" s="108">
        <f>H15-I15-R15-S15</f>
        <v>60145</v>
      </c>
      <c r="R15" s="100">
        <v>0</v>
      </c>
      <c r="S15" s="100">
        <v>0</v>
      </c>
      <c r="T15" s="91">
        <f t="shared" si="6"/>
        <v>324007</v>
      </c>
      <c r="U15" s="93">
        <f>IF(I15&lt;&gt;0,J15/I15,"")</f>
        <v>0.5673804796390328</v>
      </c>
      <c r="V15" s="94">
        <f t="shared" si="7"/>
        <v>670062</v>
      </c>
      <c r="W15" s="41">
        <f t="shared" si="8"/>
        <v>670062</v>
      </c>
      <c r="X15" s="41">
        <f t="shared" si="9"/>
        <v>0</v>
      </c>
    </row>
    <row r="16" spans="1:24" s="42" customFormat="1" ht="33" customHeight="1">
      <c r="A16" s="95" t="s">
        <v>53</v>
      </c>
      <c r="B16" s="96" t="s">
        <v>54</v>
      </c>
      <c r="C16" s="97">
        <f t="shared" si="2"/>
        <v>378139684</v>
      </c>
      <c r="D16" s="110">
        <f>SUM(D17,D22,D27,D32,D38,D43)</f>
        <v>152784753</v>
      </c>
      <c r="E16" s="111">
        <f>SUM(E17,E22,E27,E32,E38,E43)</f>
        <v>225354931</v>
      </c>
      <c r="F16" s="111">
        <f>SUM(F17,F22,F27,F32,F38,F43)</f>
        <v>4922394</v>
      </c>
      <c r="G16" s="102">
        <f>SUM(G17,G22,G27,G32,G38,G43)</f>
        <v>0</v>
      </c>
      <c r="H16" s="101">
        <f>H17+H22+H27+H32+H38+H43</f>
        <v>373217290</v>
      </c>
      <c r="I16" s="101">
        <f>I17+I22+I27+I32+I38+I43</f>
        <v>132979977</v>
      </c>
      <c r="J16" s="101">
        <f>J17+J22+J27+J32+J38+J43</f>
        <v>38240815</v>
      </c>
      <c r="K16" s="111">
        <f>SUM(K17,K22,K27,K32,K38,K43)</f>
        <v>28939056</v>
      </c>
      <c r="L16" s="111">
        <f>SUM(L17,L22,L27,L32,L38,L43)</f>
        <v>9193528</v>
      </c>
      <c r="M16" s="111">
        <f>SUM(M17,M22,M27,M32,M38,M43)</f>
        <v>108231</v>
      </c>
      <c r="N16" s="102">
        <f>N17+N22+N27+N32+N38+N43</f>
        <v>94532366</v>
      </c>
      <c r="O16" s="101">
        <f>O17+O22+O27+O32+O38+O43</f>
        <v>0</v>
      </c>
      <c r="P16" s="112">
        <f>SUM(P17,P22,P27,P32,P38,P43)</f>
        <v>206796</v>
      </c>
      <c r="Q16" s="101">
        <f>Q17+Q22+Q27+Q32+Q38+Q43</f>
        <v>240031525</v>
      </c>
      <c r="R16" s="101">
        <f>R17+R22+R27+R32+R38+R43</f>
        <v>0</v>
      </c>
      <c r="S16" s="102">
        <f>SUM(S17,S22,S27,S32,S38,S43)</f>
        <v>205788</v>
      </c>
      <c r="T16" s="101">
        <f>T17+T22+T27+T32+T38+T43</f>
        <v>334976475</v>
      </c>
      <c r="U16" s="103">
        <f t="shared" si="1"/>
        <v>0.28756821788290726</v>
      </c>
      <c r="V16" s="94">
        <f t="shared" si="7"/>
        <v>373217290</v>
      </c>
      <c r="W16" s="41">
        <f t="shared" si="8"/>
        <v>373217290</v>
      </c>
      <c r="X16" s="41">
        <f t="shared" si="9"/>
        <v>0</v>
      </c>
    </row>
    <row r="17" spans="1:24" s="42" customFormat="1" ht="23.25" customHeight="1">
      <c r="A17" s="113">
        <v>1</v>
      </c>
      <c r="B17" s="96" t="s">
        <v>55</v>
      </c>
      <c r="C17" s="97">
        <f t="shared" si="2"/>
        <v>12839089</v>
      </c>
      <c r="D17" s="114">
        <v>5462545</v>
      </c>
      <c r="E17" s="99">
        <f>SUM(E18:E21)</f>
        <v>7376544</v>
      </c>
      <c r="F17" s="99">
        <f>SUM(F18:F21)</f>
        <v>842401</v>
      </c>
      <c r="G17" s="102">
        <f>SUM(G18:G21)</f>
        <v>0</v>
      </c>
      <c r="H17" s="101">
        <f aca="true" t="shared" si="10" ref="H17:O17">SUM(H18:H21)</f>
        <v>11996688</v>
      </c>
      <c r="I17" s="101">
        <f t="shared" si="10"/>
        <v>9028161</v>
      </c>
      <c r="J17" s="101">
        <f t="shared" si="10"/>
        <v>5100519</v>
      </c>
      <c r="K17" s="99">
        <f t="shared" si="10"/>
        <v>4982512</v>
      </c>
      <c r="L17" s="99">
        <f t="shared" si="10"/>
        <v>118007</v>
      </c>
      <c r="M17" s="99">
        <f t="shared" si="10"/>
        <v>0</v>
      </c>
      <c r="N17" s="102">
        <f>SUM(N18:N21)</f>
        <v>3723332</v>
      </c>
      <c r="O17" s="101">
        <f t="shared" si="10"/>
        <v>0</v>
      </c>
      <c r="P17" s="112">
        <f>SUM(P18:P21)</f>
        <v>204310</v>
      </c>
      <c r="Q17" s="101">
        <f>SUM(Q18:Q21)</f>
        <v>2865962</v>
      </c>
      <c r="R17" s="101">
        <f>SUM(R18:R21)</f>
        <v>0</v>
      </c>
      <c r="S17" s="102">
        <f>SUM(S18:S21)</f>
        <v>102565</v>
      </c>
      <c r="T17" s="101">
        <f>SUM(T18:T21)</f>
        <v>6896169</v>
      </c>
      <c r="U17" s="103">
        <f t="shared" si="1"/>
        <v>0.5649565841814297</v>
      </c>
      <c r="V17" s="94">
        <f t="shared" si="7"/>
        <v>11996688</v>
      </c>
      <c r="W17" s="41">
        <f t="shared" si="8"/>
        <v>11996688</v>
      </c>
      <c r="X17" s="41">
        <f t="shared" si="9"/>
        <v>0</v>
      </c>
    </row>
    <row r="18" spans="1:24" s="30" customFormat="1" ht="22.5" customHeight="1">
      <c r="A18" s="104">
        <v>1.1</v>
      </c>
      <c r="B18" s="105" t="s">
        <v>56</v>
      </c>
      <c r="C18" s="91">
        <f t="shared" si="2"/>
        <v>3948240</v>
      </c>
      <c r="D18" s="109">
        <v>2215177</v>
      </c>
      <c r="E18" s="106">
        <v>1733063</v>
      </c>
      <c r="F18" s="106">
        <v>500000</v>
      </c>
      <c r="G18" s="100">
        <v>0</v>
      </c>
      <c r="H18" s="91">
        <f t="shared" si="4"/>
        <v>3448240</v>
      </c>
      <c r="I18" s="91">
        <f>J18+N18+O18+P18</f>
        <v>2542038</v>
      </c>
      <c r="J18" s="91">
        <f t="shared" si="5"/>
        <v>1580122</v>
      </c>
      <c r="K18" s="106">
        <v>1511975</v>
      </c>
      <c r="L18" s="106">
        <v>68147</v>
      </c>
      <c r="M18" s="106">
        <v>0</v>
      </c>
      <c r="N18" s="126">
        <v>776667</v>
      </c>
      <c r="O18" s="107">
        <v>0</v>
      </c>
      <c r="P18" s="100">
        <v>185249</v>
      </c>
      <c r="Q18" s="115">
        <f>H18-I18-R18-S18</f>
        <v>906202</v>
      </c>
      <c r="R18" s="100">
        <v>0</v>
      </c>
      <c r="S18" s="100">
        <v>0</v>
      </c>
      <c r="T18" s="91">
        <f t="shared" si="6"/>
        <v>1868118</v>
      </c>
      <c r="U18" s="93">
        <f t="shared" si="1"/>
        <v>0.6215965300282686</v>
      </c>
      <c r="V18" s="94">
        <f t="shared" si="7"/>
        <v>3448240</v>
      </c>
      <c r="W18" s="41">
        <f t="shared" si="8"/>
        <v>3448240</v>
      </c>
      <c r="X18" s="41">
        <f t="shared" si="9"/>
        <v>0</v>
      </c>
    </row>
    <row r="19" spans="1:24" s="30" customFormat="1" ht="13.5" customHeight="1">
      <c r="A19" s="104">
        <v>1.2</v>
      </c>
      <c r="B19" s="105" t="s">
        <v>57</v>
      </c>
      <c r="C19" s="91">
        <f t="shared" si="2"/>
        <v>4301145</v>
      </c>
      <c r="D19" s="109">
        <v>1324565</v>
      </c>
      <c r="E19" s="106">
        <v>2976580</v>
      </c>
      <c r="F19" s="106">
        <v>258001</v>
      </c>
      <c r="G19" s="100">
        <v>0</v>
      </c>
      <c r="H19" s="91">
        <f t="shared" si="4"/>
        <v>4043144</v>
      </c>
      <c r="I19" s="91">
        <f aca="true" t="shared" si="11" ref="I19:I47">J19+N19+O19+P19</f>
        <v>3552379</v>
      </c>
      <c r="J19" s="91">
        <f t="shared" si="5"/>
        <v>1858155</v>
      </c>
      <c r="K19" s="106">
        <v>1808495</v>
      </c>
      <c r="L19" s="106">
        <v>49660</v>
      </c>
      <c r="M19" s="106">
        <v>0</v>
      </c>
      <c r="N19" s="126">
        <v>1694224</v>
      </c>
      <c r="O19" s="107">
        <v>0</v>
      </c>
      <c r="P19" s="100">
        <v>0</v>
      </c>
      <c r="Q19" s="115">
        <f>H19-I19-R19-S19</f>
        <v>388200</v>
      </c>
      <c r="R19" s="100">
        <v>0</v>
      </c>
      <c r="S19" s="100">
        <v>102565</v>
      </c>
      <c r="T19" s="91">
        <f t="shared" si="6"/>
        <v>2184989</v>
      </c>
      <c r="U19" s="93">
        <f t="shared" si="1"/>
        <v>0.5230734108044215</v>
      </c>
      <c r="V19" s="94">
        <f t="shared" si="7"/>
        <v>4043144</v>
      </c>
      <c r="W19" s="41">
        <f t="shared" si="8"/>
        <v>4043144</v>
      </c>
      <c r="X19" s="41">
        <f t="shared" si="9"/>
        <v>0</v>
      </c>
    </row>
    <row r="20" spans="1:24" s="30" customFormat="1" ht="13.5" customHeight="1">
      <c r="A20" s="104">
        <v>1.3</v>
      </c>
      <c r="B20" s="105" t="s">
        <v>58</v>
      </c>
      <c r="C20" s="91">
        <f t="shared" si="2"/>
        <v>3912343</v>
      </c>
      <c r="D20" s="109">
        <v>1854307</v>
      </c>
      <c r="E20" s="106">
        <v>2058036</v>
      </c>
      <c r="F20" s="106">
        <v>84200</v>
      </c>
      <c r="G20" s="100">
        <v>0</v>
      </c>
      <c r="H20" s="91">
        <f t="shared" si="4"/>
        <v>3828143</v>
      </c>
      <c r="I20" s="91">
        <f t="shared" si="11"/>
        <v>2310592</v>
      </c>
      <c r="J20" s="91">
        <f t="shared" si="5"/>
        <v>1118400</v>
      </c>
      <c r="K20" s="106">
        <v>1118200</v>
      </c>
      <c r="L20" s="106">
        <v>200</v>
      </c>
      <c r="M20" s="106">
        <v>0</v>
      </c>
      <c r="N20" s="126">
        <v>1173131</v>
      </c>
      <c r="O20" s="107">
        <v>0</v>
      </c>
      <c r="P20" s="100">
        <v>19061</v>
      </c>
      <c r="Q20" s="115">
        <f>H20-I20-R20-S20</f>
        <v>1517551</v>
      </c>
      <c r="R20" s="100">
        <v>0</v>
      </c>
      <c r="S20" s="100">
        <v>0</v>
      </c>
      <c r="T20" s="91">
        <f t="shared" si="6"/>
        <v>2709743</v>
      </c>
      <c r="U20" s="93">
        <f t="shared" si="1"/>
        <v>0.4840317979115309</v>
      </c>
      <c r="V20" s="94">
        <f t="shared" si="7"/>
        <v>3828143</v>
      </c>
      <c r="W20" s="41">
        <f t="shared" si="8"/>
        <v>3828143</v>
      </c>
      <c r="X20" s="41">
        <f t="shared" si="9"/>
        <v>0</v>
      </c>
    </row>
    <row r="21" spans="1:24" s="30" customFormat="1" ht="13.5" customHeight="1">
      <c r="A21" s="104">
        <v>1.4</v>
      </c>
      <c r="B21" s="105" t="s">
        <v>59</v>
      </c>
      <c r="C21" s="91">
        <f t="shared" si="2"/>
        <v>677361</v>
      </c>
      <c r="D21" s="116">
        <v>68496</v>
      </c>
      <c r="E21" s="106">
        <v>608865</v>
      </c>
      <c r="F21" s="106">
        <v>200</v>
      </c>
      <c r="G21" s="100">
        <v>0</v>
      </c>
      <c r="H21" s="91">
        <f t="shared" si="4"/>
        <v>677161</v>
      </c>
      <c r="I21" s="91">
        <f t="shared" si="11"/>
        <v>623152</v>
      </c>
      <c r="J21" s="91">
        <f t="shared" si="5"/>
        <v>543842</v>
      </c>
      <c r="K21" s="106">
        <v>543842</v>
      </c>
      <c r="L21" s="106">
        <v>0</v>
      </c>
      <c r="M21" s="106">
        <v>0</v>
      </c>
      <c r="N21" s="127">
        <v>79310</v>
      </c>
      <c r="O21" s="107">
        <v>0</v>
      </c>
      <c r="P21" s="100">
        <v>0</v>
      </c>
      <c r="Q21" s="115">
        <f>H21-I21-R21-S21</f>
        <v>54009</v>
      </c>
      <c r="R21" s="100">
        <v>0</v>
      </c>
      <c r="S21" s="100">
        <v>0</v>
      </c>
      <c r="T21" s="91">
        <f t="shared" si="6"/>
        <v>133319</v>
      </c>
      <c r="U21" s="93">
        <f t="shared" si="1"/>
        <v>0.8727276812077952</v>
      </c>
      <c r="V21" s="94">
        <f t="shared" si="7"/>
        <v>677161</v>
      </c>
      <c r="W21" s="41">
        <f t="shared" si="8"/>
        <v>677161</v>
      </c>
      <c r="X21" s="41">
        <f t="shared" si="9"/>
        <v>0</v>
      </c>
    </row>
    <row r="22" spans="1:24" s="42" customFormat="1" ht="23.25" customHeight="1">
      <c r="A22" s="113">
        <v>2</v>
      </c>
      <c r="B22" s="96" t="s">
        <v>60</v>
      </c>
      <c r="C22" s="97">
        <f t="shared" si="2"/>
        <v>167503448</v>
      </c>
      <c r="D22" s="117">
        <f>SUM(D23:D26)</f>
        <v>37539075</v>
      </c>
      <c r="E22" s="99">
        <f>SUM(E23:E26)</f>
        <v>129964373</v>
      </c>
      <c r="F22" s="99">
        <f>SUM(F23:F26)</f>
        <v>1000</v>
      </c>
      <c r="G22" s="102">
        <f>SUM(G23:G26)</f>
        <v>0</v>
      </c>
      <c r="H22" s="101">
        <f aca="true" t="shared" si="12" ref="H22:T22">SUM(H23:H26)</f>
        <v>167502448</v>
      </c>
      <c r="I22" s="101">
        <f t="shared" si="12"/>
        <v>6479776</v>
      </c>
      <c r="J22" s="101">
        <f t="shared" si="12"/>
        <v>1742408</v>
      </c>
      <c r="K22" s="99">
        <f>SUM(K23:K26)</f>
        <v>1677045</v>
      </c>
      <c r="L22" s="99">
        <f>SUM(L23:L26)</f>
        <v>61688</v>
      </c>
      <c r="M22" s="99">
        <f>SUM(M23:M26)</f>
        <v>3675</v>
      </c>
      <c r="N22" s="102">
        <f>SUM(N23:N26)</f>
        <v>4737368</v>
      </c>
      <c r="O22" s="101">
        <f t="shared" si="12"/>
        <v>0</v>
      </c>
      <c r="P22" s="112">
        <f t="shared" si="12"/>
        <v>0</v>
      </c>
      <c r="Q22" s="101">
        <f t="shared" si="12"/>
        <v>161022672</v>
      </c>
      <c r="R22" s="101">
        <f t="shared" si="12"/>
        <v>0</v>
      </c>
      <c r="S22" s="102">
        <f>SUM(S23:S26)</f>
        <v>0</v>
      </c>
      <c r="T22" s="101">
        <f t="shared" si="12"/>
        <v>165760040</v>
      </c>
      <c r="U22" s="103">
        <f t="shared" si="1"/>
        <v>0.26889941874533935</v>
      </c>
      <c r="V22" s="94">
        <f t="shared" si="7"/>
        <v>167502448</v>
      </c>
      <c r="W22" s="41">
        <f t="shared" si="8"/>
        <v>167502448</v>
      </c>
      <c r="X22" s="41">
        <f t="shared" si="9"/>
        <v>0</v>
      </c>
    </row>
    <row r="23" spans="1:24" s="30" customFormat="1" ht="22.5" customHeight="1">
      <c r="A23" s="104">
        <v>2.1</v>
      </c>
      <c r="B23" s="105" t="s">
        <v>61</v>
      </c>
      <c r="C23" s="91">
        <f t="shared" si="2"/>
        <v>164647983</v>
      </c>
      <c r="D23" s="116">
        <v>35915623</v>
      </c>
      <c r="E23" s="106">
        <v>128732360</v>
      </c>
      <c r="F23" s="106">
        <v>1000</v>
      </c>
      <c r="G23" s="100">
        <v>0</v>
      </c>
      <c r="H23" s="91">
        <f t="shared" si="4"/>
        <v>164646983</v>
      </c>
      <c r="I23" s="91">
        <f t="shared" si="11"/>
        <v>5341494</v>
      </c>
      <c r="J23" s="91">
        <f t="shared" si="5"/>
        <v>942875</v>
      </c>
      <c r="K23" s="106">
        <v>897812</v>
      </c>
      <c r="L23" s="106">
        <v>45063</v>
      </c>
      <c r="M23" s="106">
        <v>0</v>
      </c>
      <c r="N23" s="116">
        <v>4398619</v>
      </c>
      <c r="O23" s="107">
        <v>0</v>
      </c>
      <c r="P23" s="100">
        <v>0</v>
      </c>
      <c r="Q23" s="115">
        <f>H23-I23-R23-S23</f>
        <v>159305489</v>
      </c>
      <c r="R23" s="100">
        <v>0</v>
      </c>
      <c r="S23" s="100">
        <v>0</v>
      </c>
      <c r="T23" s="91">
        <f t="shared" si="6"/>
        <v>163704108</v>
      </c>
      <c r="U23" s="93">
        <f t="shared" si="1"/>
        <v>0.17651896641651194</v>
      </c>
      <c r="V23" s="94">
        <f t="shared" si="7"/>
        <v>164646983</v>
      </c>
      <c r="W23" s="41">
        <f t="shared" si="8"/>
        <v>164646983</v>
      </c>
      <c r="X23" s="41">
        <f t="shared" si="9"/>
        <v>0</v>
      </c>
    </row>
    <row r="24" spans="1:24" s="30" customFormat="1" ht="13.5" customHeight="1">
      <c r="A24" s="104">
        <v>2.2</v>
      </c>
      <c r="B24" s="105" t="s">
        <v>62</v>
      </c>
      <c r="C24" s="91">
        <f t="shared" si="2"/>
        <v>1080265</v>
      </c>
      <c r="D24" s="116">
        <v>161716</v>
      </c>
      <c r="E24" s="106">
        <v>918549</v>
      </c>
      <c r="F24" s="106">
        <v>0</v>
      </c>
      <c r="G24" s="100">
        <v>0</v>
      </c>
      <c r="H24" s="91">
        <f t="shared" si="4"/>
        <v>1080265</v>
      </c>
      <c r="I24" s="91">
        <f t="shared" si="11"/>
        <v>713329</v>
      </c>
      <c r="J24" s="91">
        <f t="shared" si="5"/>
        <v>596880</v>
      </c>
      <c r="K24" s="106">
        <v>587150</v>
      </c>
      <c r="L24" s="106">
        <v>9730</v>
      </c>
      <c r="M24" s="106">
        <v>0</v>
      </c>
      <c r="N24" s="116">
        <v>116449</v>
      </c>
      <c r="O24" s="107">
        <v>0</v>
      </c>
      <c r="P24" s="100">
        <v>0</v>
      </c>
      <c r="Q24" s="115">
        <f>H24-I24-R24-S24</f>
        <v>366936</v>
      </c>
      <c r="R24" s="100">
        <v>0</v>
      </c>
      <c r="S24" s="100">
        <v>0</v>
      </c>
      <c r="T24" s="91">
        <f t="shared" si="6"/>
        <v>483385</v>
      </c>
      <c r="U24" s="93">
        <f t="shared" si="1"/>
        <v>0.8367527466288347</v>
      </c>
      <c r="V24" s="94">
        <f t="shared" si="7"/>
        <v>1080265</v>
      </c>
      <c r="W24" s="41">
        <f t="shared" si="8"/>
        <v>1080265</v>
      </c>
      <c r="X24" s="41">
        <f t="shared" si="9"/>
        <v>0</v>
      </c>
    </row>
    <row r="25" spans="1:24" s="30" customFormat="1" ht="13.5" customHeight="1">
      <c r="A25" s="104">
        <v>2.3</v>
      </c>
      <c r="B25" s="105" t="s">
        <v>63</v>
      </c>
      <c r="C25" s="91">
        <f t="shared" si="2"/>
        <v>1768600</v>
      </c>
      <c r="D25" s="116">
        <v>1461736</v>
      </c>
      <c r="E25" s="106">
        <v>306864</v>
      </c>
      <c r="F25" s="106">
        <v>0</v>
      </c>
      <c r="G25" s="100">
        <v>0</v>
      </c>
      <c r="H25" s="91">
        <f t="shared" si="4"/>
        <v>1768600</v>
      </c>
      <c r="I25" s="91">
        <f t="shared" si="11"/>
        <v>418353</v>
      </c>
      <c r="J25" s="91">
        <f t="shared" si="5"/>
        <v>196053</v>
      </c>
      <c r="K25" s="106">
        <v>185483</v>
      </c>
      <c r="L25" s="106">
        <v>6895</v>
      </c>
      <c r="M25" s="106">
        <v>3675</v>
      </c>
      <c r="N25" s="116">
        <v>222300</v>
      </c>
      <c r="O25" s="107">
        <v>0</v>
      </c>
      <c r="P25" s="100">
        <v>0</v>
      </c>
      <c r="Q25" s="115">
        <f>H25-I25-R25-S25</f>
        <v>1350247</v>
      </c>
      <c r="R25" s="100">
        <v>0</v>
      </c>
      <c r="S25" s="100">
        <v>0</v>
      </c>
      <c r="T25" s="91">
        <f t="shared" si="6"/>
        <v>1572547</v>
      </c>
      <c r="U25" s="93">
        <f t="shared" si="1"/>
        <v>0.46863055840402723</v>
      </c>
      <c r="V25" s="94">
        <f t="shared" si="7"/>
        <v>1768600</v>
      </c>
      <c r="W25" s="41">
        <f t="shared" si="8"/>
        <v>1768600</v>
      </c>
      <c r="X25" s="41">
        <f t="shared" si="9"/>
        <v>0</v>
      </c>
    </row>
    <row r="26" spans="1:24" s="30" customFormat="1" ht="13.5" customHeight="1">
      <c r="A26" s="104">
        <v>2.4</v>
      </c>
      <c r="B26" s="105" t="s">
        <v>64</v>
      </c>
      <c r="C26" s="91">
        <f t="shared" si="2"/>
        <v>6600</v>
      </c>
      <c r="D26" s="116"/>
      <c r="E26" s="106">
        <v>6600</v>
      </c>
      <c r="F26" s="106">
        <v>0</v>
      </c>
      <c r="G26" s="100">
        <v>0</v>
      </c>
      <c r="H26" s="91">
        <f t="shared" si="4"/>
        <v>6600</v>
      </c>
      <c r="I26" s="91">
        <f t="shared" si="11"/>
        <v>6600</v>
      </c>
      <c r="J26" s="91">
        <f t="shared" si="5"/>
        <v>6600</v>
      </c>
      <c r="K26" s="106">
        <v>6600</v>
      </c>
      <c r="L26" s="106">
        <v>0</v>
      </c>
      <c r="M26" s="106">
        <v>0</v>
      </c>
      <c r="N26" s="116">
        <v>0</v>
      </c>
      <c r="O26" s="107">
        <v>0</v>
      </c>
      <c r="P26" s="100">
        <v>0</v>
      </c>
      <c r="Q26" s="115">
        <f>H26-I26-R26-S26</f>
        <v>0</v>
      </c>
      <c r="R26" s="100">
        <v>0</v>
      </c>
      <c r="S26" s="100">
        <v>0</v>
      </c>
      <c r="T26" s="91">
        <f t="shared" si="6"/>
        <v>0</v>
      </c>
      <c r="U26" s="93">
        <f t="shared" si="1"/>
        <v>1</v>
      </c>
      <c r="V26" s="94">
        <f t="shared" si="7"/>
        <v>6600</v>
      </c>
      <c r="W26" s="41">
        <f t="shared" si="8"/>
        <v>6600</v>
      </c>
      <c r="X26" s="41">
        <f t="shared" si="9"/>
        <v>0</v>
      </c>
    </row>
    <row r="27" spans="1:24" s="42" customFormat="1" ht="28.5" customHeight="1">
      <c r="A27" s="113">
        <v>3</v>
      </c>
      <c r="B27" s="96" t="s">
        <v>65</v>
      </c>
      <c r="C27" s="97">
        <f t="shared" si="2"/>
        <v>24391976</v>
      </c>
      <c r="D27" s="117">
        <f>SUM(D28:D31)</f>
        <v>19840307</v>
      </c>
      <c r="E27" s="99">
        <f>SUM(E28:E31)</f>
        <v>4551669</v>
      </c>
      <c r="F27" s="99">
        <f>SUM(F28:F31)</f>
        <v>164412</v>
      </c>
      <c r="G27" s="102">
        <f>SUM(G28:G31)</f>
        <v>0</v>
      </c>
      <c r="H27" s="101">
        <f aca="true" t="shared" si="13" ref="H27:O27">SUM(H28:H31)</f>
        <v>24227564</v>
      </c>
      <c r="I27" s="101">
        <f t="shared" si="13"/>
        <v>13395680</v>
      </c>
      <c r="J27" s="101">
        <f t="shared" si="13"/>
        <v>1254054</v>
      </c>
      <c r="K27" s="99">
        <f t="shared" si="13"/>
        <v>1254054</v>
      </c>
      <c r="L27" s="99">
        <f t="shared" si="13"/>
        <v>0</v>
      </c>
      <c r="M27" s="99">
        <f t="shared" si="13"/>
        <v>0</v>
      </c>
      <c r="N27" s="102">
        <f>SUM(N28:N31)</f>
        <v>12141626</v>
      </c>
      <c r="O27" s="101">
        <f t="shared" si="13"/>
        <v>0</v>
      </c>
      <c r="P27" s="112">
        <f>SUM(P28:P31)</f>
        <v>0</v>
      </c>
      <c r="Q27" s="101">
        <f>SUM(Q28:Q31)</f>
        <v>10728661</v>
      </c>
      <c r="R27" s="101">
        <f>SUM(R28:R31)</f>
        <v>0</v>
      </c>
      <c r="S27" s="102">
        <f>SUM(S28:S31)</f>
        <v>103223</v>
      </c>
      <c r="T27" s="101">
        <f>SUM(T28:T31)</f>
        <v>22973510</v>
      </c>
      <c r="U27" s="103">
        <f t="shared" si="1"/>
        <v>0.09361630018035665</v>
      </c>
      <c r="V27" s="94">
        <f t="shared" si="7"/>
        <v>24227564</v>
      </c>
      <c r="W27" s="41">
        <f t="shared" si="8"/>
        <v>24227564</v>
      </c>
      <c r="X27" s="41">
        <f t="shared" si="9"/>
        <v>0</v>
      </c>
    </row>
    <row r="28" spans="1:24" s="30" customFormat="1" ht="21" customHeight="1">
      <c r="A28" s="104">
        <v>3.1</v>
      </c>
      <c r="B28" s="105" t="s">
        <v>66</v>
      </c>
      <c r="C28" s="91">
        <f t="shared" si="2"/>
        <v>1078798</v>
      </c>
      <c r="D28" s="116">
        <v>906297</v>
      </c>
      <c r="E28" s="106">
        <v>172501</v>
      </c>
      <c r="F28" s="106">
        <v>400</v>
      </c>
      <c r="G28" s="100">
        <v>0</v>
      </c>
      <c r="H28" s="91">
        <f t="shared" si="4"/>
        <v>1078398</v>
      </c>
      <c r="I28" s="91">
        <f t="shared" si="11"/>
        <v>610521</v>
      </c>
      <c r="J28" s="91">
        <f t="shared" si="5"/>
        <v>46490</v>
      </c>
      <c r="K28" s="106">
        <v>46490</v>
      </c>
      <c r="L28" s="106">
        <v>0</v>
      </c>
      <c r="M28" s="106">
        <v>0</v>
      </c>
      <c r="N28" s="116">
        <v>564031</v>
      </c>
      <c r="O28" s="107">
        <v>0</v>
      </c>
      <c r="P28" s="100">
        <v>0</v>
      </c>
      <c r="Q28" s="115">
        <f>H28-I28-R28-S28</f>
        <v>467877</v>
      </c>
      <c r="R28" s="100">
        <v>0</v>
      </c>
      <c r="S28" s="100">
        <v>0</v>
      </c>
      <c r="T28" s="91">
        <f t="shared" si="6"/>
        <v>1031908</v>
      </c>
      <c r="U28" s="93">
        <f t="shared" si="1"/>
        <v>0.07614807680653081</v>
      </c>
      <c r="V28" s="94">
        <f t="shared" si="7"/>
        <v>1078398</v>
      </c>
      <c r="W28" s="41">
        <f t="shared" si="8"/>
        <v>1078398</v>
      </c>
      <c r="X28" s="41">
        <f t="shared" si="9"/>
        <v>0</v>
      </c>
    </row>
    <row r="29" spans="1:24" s="30" customFormat="1" ht="13.5" customHeight="1">
      <c r="A29" s="104">
        <v>3.2</v>
      </c>
      <c r="B29" s="105" t="s">
        <v>67</v>
      </c>
      <c r="C29" s="91">
        <f t="shared" si="2"/>
        <v>12274392</v>
      </c>
      <c r="D29" s="116">
        <v>9438752</v>
      </c>
      <c r="E29" s="106">
        <v>2835640</v>
      </c>
      <c r="F29" s="106">
        <v>5900</v>
      </c>
      <c r="G29" s="100">
        <v>0</v>
      </c>
      <c r="H29" s="91">
        <f t="shared" si="4"/>
        <v>12268492</v>
      </c>
      <c r="I29" s="91">
        <f t="shared" si="11"/>
        <v>4230468</v>
      </c>
      <c r="J29" s="91">
        <f t="shared" si="5"/>
        <v>566556</v>
      </c>
      <c r="K29" s="106">
        <v>566556</v>
      </c>
      <c r="L29" s="106">
        <v>0</v>
      </c>
      <c r="M29" s="106">
        <v>0</v>
      </c>
      <c r="N29" s="116">
        <v>3663912</v>
      </c>
      <c r="O29" s="107">
        <v>0</v>
      </c>
      <c r="P29" s="100">
        <v>0</v>
      </c>
      <c r="Q29" s="115">
        <f>H29-I29-R29-S29</f>
        <v>7934801</v>
      </c>
      <c r="R29" s="100">
        <v>0</v>
      </c>
      <c r="S29" s="100">
        <v>103223</v>
      </c>
      <c r="T29" s="91">
        <f t="shared" si="6"/>
        <v>11701936</v>
      </c>
      <c r="U29" s="93">
        <f t="shared" si="1"/>
        <v>0.1339227716649789</v>
      </c>
      <c r="V29" s="94">
        <f t="shared" si="7"/>
        <v>12268492</v>
      </c>
      <c r="W29" s="41">
        <f t="shared" si="8"/>
        <v>12268492</v>
      </c>
      <c r="X29" s="41">
        <f t="shared" si="9"/>
        <v>0</v>
      </c>
    </row>
    <row r="30" spans="1:24" s="30" customFormat="1" ht="13.5" customHeight="1">
      <c r="A30" s="104">
        <v>3.3</v>
      </c>
      <c r="B30" s="105" t="s">
        <v>68</v>
      </c>
      <c r="C30" s="91">
        <f t="shared" si="2"/>
        <v>10946633</v>
      </c>
      <c r="D30" s="116">
        <v>9463770</v>
      </c>
      <c r="E30" s="106">
        <v>1482863</v>
      </c>
      <c r="F30" s="106">
        <v>158112</v>
      </c>
      <c r="G30" s="100">
        <v>0</v>
      </c>
      <c r="H30" s="91">
        <f t="shared" si="4"/>
        <v>10788521</v>
      </c>
      <c r="I30" s="91">
        <f t="shared" si="11"/>
        <v>8474887</v>
      </c>
      <c r="J30" s="91">
        <f t="shared" si="5"/>
        <v>608418</v>
      </c>
      <c r="K30" s="106">
        <v>608418</v>
      </c>
      <c r="L30" s="106">
        <v>0</v>
      </c>
      <c r="M30" s="106">
        <v>0</v>
      </c>
      <c r="N30" s="116">
        <v>7866469</v>
      </c>
      <c r="O30" s="107">
        <v>0</v>
      </c>
      <c r="P30" s="100">
        <v>0</v>
      </c>
      <c r="Q30" s="115">
        <f>H30-I30-R30-S30</f>
        <v>2313634</v>
      </c>
      <c r="R30" s="100">
        <v>0</v>
      </c>
      <c r="S30" s="100">
        <v>0</v>
      </c>
      <c r="T30" s="91">
        <f t="shared" si="6"/>
        <v>10180103</v>
      </c>
      <c r="U30" s="93">
        <f t="shared" si="1"/>
        <v>0.0717906917224973</v>
      </c>
      <c r="V30" s="94">
        <f t="shared" si="7"/>
        <v>10788521</v>
      </c>
      <c r="W30" s="41">
        <f t="shared" si="8"/>
        <v>10788521</v>
      </c>
      <c r="X30" s="41">
        <f t="shared" si="9"/>
        <v>0</v>
      </c>
    </row>
    <row r="31" spans="1:24" s="30" customFormat="1" ht="13.5" customHeight="1">
      <c r="A31" s="104">
        <v>3.4</v>
      </c>
      <c r="B31" s="105" t="s">
        <v>69</v>
      </c>
      <c r="C31" s="91">
        <f t="shared" si="2"/>
        <v>92153</v>
      </c>
      <c r="D31" s="116">
        <v>31488</v>
      </c>
      <c r="E31" s="106">
        <v>60665</v>
      </c>
      <c r="F31" s="106">
        <v>0</v>
      </c>
      <c r="G31" s="100">
        <v>0</v>
      </c>
      <c r="H31" s="91">
        <f t="shared" si="4"/>
        <v>92153</v>
      </c>
      <c r="I31" s="91">
        <f t="shared" si="11"/>
        <v>79804</v>
      </c>
      <c r="J31" s="91">
        <f t="shared" si="5"/>
        <v>32590</v>
      </c>
      <c r="K31" s="106">
        <v>32590</v>
      </c>
      <c r="L31" s="106">
        <v>0</v>
      </c>
      <c r="M31" s="106">
        <v>0</v>
      </c>
      <c r="N31" s="116">
        <v>47214</v>
      </c>
      <c r="O31" s="107">
        <v>0</v>
      </c>
      <c r="P31" s="100">
        <v>0</v>
      </c>
      <c r="Q31" s="115">
        <f>H31-I31-R31-S31</f>
        <v>12349</v>
      </c>
      <c r="R31" s="100">
        <v>0</v>
      </c>
      <c r="S31" s="100">
        <v>0</v>
      </c>
      <c r="T31" s="91">
        <f t="shared" si="6"/>
        <v>59563</v>
      </c>
      <c r="U31" s="93">
        <f t="shared" si="1"/>
        <v>0.40837552002405897</v>
      </c>
      <c r="V31" s="94">
        <f t="shared" si="7"/>
        <v>92153</v>
      </c>
      <c r="W31" s="41">
        <f t="shared" si="8"/>
        <v>92153</v>
      </c>
      <c r="X31" s="41">
        <f t="shared" si="9"/>
        <v>0</v>
      </c>
    </row>
    <row r="32" spans="1:24" s="42" customFormat="1" ht="25.5" customHeight="1">
      <c r="A32" s="113">
        <v>4</v>
      </c>
      <c r="B32" s="96" t="s">
        <v>70</v>
      </c>
      <c r="C32" s="97">
        <f t="shared" si="2"/>
        <v>17424381</v>
      </c>
      <c r="D32" s="117">
        <f aca="true" t="shared" si="14" ref="D32:T32">SUM(D33:D37)</f>
        <v>8334881</v>
      </c>
      <c r="E32" s="99">
        <f>SUM(E33:E37)</f>
        <v>9089500</v>
      </c>
      <c r="F32" s="99">
        <f>SUM(F33:F37)</f>
        <v>2449796</v>
      </c>
      <c r="G32" s="102">
        <f t="shared" si="14"/>
        <v>0</v>
      </c>
      <c r="H32" s="101">
        <f t="shared" si="14"/>
        <v>14974585</v>
      </c>
      <c r="I32" s="101">
        <f t="shared" si="14"/>
        <v>8356035</v>
      </c>
      <c r="J32" s="101">
        <f t="shared" si="14"/>
        <v>5489234</v>
      </c>
      <c r="K32" s="99">
        <f t="shared" si="14"/>
        <v>4648178</v>
      </c>
      <c r="L32" s="99">
        <f t="shared" si="14"/>
        <v>841056</v>
      </c>
      <c r="M32" s="99">
        <f t="shared" si="14"/>
        <v>0</v>
      </c>
      <c r="N32" s="102">
        <f t="shared" si="14"/>
        <v>2864315</v>
      </c>
      <c r="O32" s="101">
        <f t="shared" si="14"/>
        <v>0</v>
      </c>
      <c r="P32" s="112">
        <f t="shared" si="14"/>
        <v>2486</v>
      </c>
      <c r="Q32" s="101">
        <f t="shared" si="14"/>
        <v>6618550</v>
      </c>
      <c r="R32" s="101">
        <f t="shared" si="14"/>
        <v>0</v>
      </c>
      <c r="S32" s="102">
        <f t="shared" si="14"/>
        <v>0</v>
      </c>
      <c r="T32" s="101">
        <f t="shared" si="14"/>
        <v>9485351</v>
      </c>
      <c r="U32" s="103">
        <f t="shared" si="1"/>
        <v>0.6569185026151757</v>
      </c>
      <c r="V32" s="94">
        <f t="shared" si="7"/>
        <v>14974585</v>
      </c>
      <c r="W32" s="41">
        <f t="shared" si="8"/>
        <v>14974585</v>
      </c>
      <c r="X32" s="41">
        <f t="shared" si="9"/>
        <v>0</v>
      </c>
    </row>
    <row r="33" spans="1:24" s="30" customFormat="1" ht="13.5" customHeight="1">
      <c r="A33" s="104">
        <v>4.1</v>
      </c>
      <c r="B33" s="105" t="s">
        <v>71</v>
      </c>
      <c r="C33" s="91">
        <f t="shared" si="2"/>
        <v>4925574</v>
      </c>
      <c r="D33" s="116">
        <v>1076354</v>
      </c>
      <c r="E33" s="106">
        <v>3849220</v>
      </c>
      <c r="F33" s="106">
        <v>0</v>
      </c>
      <c r="G33" s="100">
        <v>0</v>
      </c>
      <c r="H33" s="91">
        <f t="shared" si="4"/>
        <v>4925574</v>
      </c>
      <c r="I33" s="91">
        <f t="shared" si="11"/>
        <v>4694089</v>
      </c>
      <c r="J33" s="91">
        <f t="shared" si="5"/>
        <v>2877240</v>
      </c>
      <c r="K33" s="106">
        <v>2111934</v>
      </c>
      <c r="L33" s="106">
        <v>765306</v>
      </c>
      <c r="M33" s="106">
        <v>0</v>
      </c>
      <c r="N33" s="100">
        <v>1814363</v>
      </c>
      <c r="O33" s="107">
        <v>0</v>
      </c>
      <c r="P33" s="100">
        <v>2486</v>
      </c>
      <c r="Q33" s="115">
        <f>H33-I33-R33-S33</f>
        <v>231485</v>
      </c>
      <c r="R33" s="100">
        <v>0</v>
      </c>
      <c r="S33" s="100">
        <v>0</v>
      </c>
      <c r="T33" s="91">
        <f t="shared" si="6"/>
        <v>2048334</v>
      </c>
      <c r="U33" s="93">
        <f t="shared" si="1"/>
        <v>0.6129496053440827</v>
      </c>
      <c r="V33" s="94">
        <f t="shared" si="7"/>
        <v>4925574</v>
      </c>
      <c r="W33" s="41">
        <f t="shared" si="8"/>
        <v>4925574</v>
      </c>
      <c r="X33" s="41">
        <f t="shared" si="9"/>
        <v>0</v>
      </c>
    </row>
    <row r="34" spans="1:24" s="30" customFormat="1" ht="13.5" customHeight="1">
      <c r="A34" s="104">
        <v>4.3</v>
      </c>
      <c r="B34" s="105" t="s">
        <v>72</v>
      </c>
      <c r="C34" s="91">
        <f t="shared" si="2"/>
        <v>9195045</v>
      </c>
      <c r="D34" s="116">
        <v>6301441</v>
      </c>
      <c r="E34" s="106">
        <v>2893604</v>
      </c>
      <c r="F34" s="106">
        <v>2446896</v>
      </c>
      <c r="G34" s="100">
        <v>0</v>
      </c>
      <c r="H34" s="91">
        <f t="shared" si="4"/>
        <v>6748149</v>
      </c>
      <c r="I34" s="91">
        <f t="shared" si="11"/>
        <v>458328</v>
      </c>
      <c r="J34" s="91">
        <f t="shared" si="5"/>
        <v>202237</v>
      </c>
      <c r="K34" s="106">
        <v>202237</v>
      </c>
      <c r="L34" s="106">
        <v>0</v>
      </c>
      <c r="M34" s="106">
        <v>0</v>
      </c>
      <c r="N34" s="100">
        <v>256091</v>
      </c>
      <c r="O34" s="107">
        <v>0</v>
      </c>
      <c r="P34" s="100">
        <v>0</v>
      </c>
      <c r="Q34" s="115">
        <f>H34-I34-R34-S34</f>
        <v>6289821</v>
      </c>
      <c r="R34" s="100">
        <v>0</v>
      </c>
      <c r="S34" s="100">
        <v>0</v>
      </c>
      <c r="T34" s="91">
        <f t="shared" si="6"/>
        <v>6545912</v>
      </c>
      <c r="U34" s="93">
        <f t="shared" si="1"/>
        <v>0.44124949817597875</v>
      </c>
      <c r="V34" s="94">
        <f t="shared" si="7"/>
        <v>6748149</v>
      </c>
      <c r="W34" s="41">
        <f t="shared" si="8"/>
        <v>6748149</v>
      </c>
      <c r="X34" s="41">
        <f t="shared" si="9"/>
        <v>0</v>
      </c>
    </row>
    <row r="35" spans="1:24" s="30" customFormat="1" ht="13.5" customHeight="1">
      <c r="A35" s="104">
        <v>4.4</v>
      </c>
      <c r="B35" s="105" t="s">
        <v>73</v>
      </c>
      <c r="C35" s="91">
        <f t="shared" si="2"/>
        <v>2442844</v>
      </c>
      <c r="D35" s="116">
        <v>489825</v>
      </c>
      <c r="E35" s="106">
        <v>1953019</v>
      </c>
      <c r="F35" s="106">
        <v>700</v>
      </c>
      <c r="G35" s="100">
        <v>0</v>
      </c>
      <c r="H35" s="91">
        <f t="shared" si="4"/>
        <v>2442144</v>
      </c>
      <c r="I35" s="91">
        <f t="shared" si="11"/>
        <v>2359755</v>
      </c>
      <c r="J35" s="91">
        <f t="shared" si="5"/>
        <v>1933610</v>
      </c>
      <c r="K35" s="106">
        <v>1933610</v>
      </c>
      <c r="L35" s="106">
        <v>0</v>
      </c>
      <c r="M35" s="106">
        <v>0</v>
      </c>
      <c r="N35" s="100">
        <v>426145</v>
      </c>
      <c r="O35" s="107">
        <v>0</v>
      </c>
      <c r="P35" s="100">
        <v>0</v>
      </c>
      <c r="Q35" s="115">
        <f>H35-I35-R35-S35</f>
        <v>82389</v>
      </c>
      <c r="R35" s="100">
        <v>0</v>
      </c>
      <c r="S35" s="100">
        <v>0</v>
      </c>
      <c r="T35" s="91">
        <f t="shared" si="6"/>
        <v>508534</v>
      </c>
      <c r="U35" s="93">
        <f t="shared" si="1"/>
        <v>0.8194113371939036</v>
      </c>
      <c r="V35" s="94">
        <f t="shared" si="7"/>
        <v>2442144</v>
      </c>
      <c r="W35" s="41">
        <f t="shared" si="8"/>
        <v>2442144</v>
      </c>
      <c r="X35" s="41">
        <f t="shared" si="9"/>
        <v>0</v>
      </c>
    </row>
    <row r="36" spans="1:24" s="30" customFormat="1" ht="13.5" customHeight="1">
      <c r="A36" s="104">
        <v>4.5</v>
      </c>
      <c r="B36" s="105" t="s">
        <v>74</v>
      </c>
      <c r="C36" s="91">
        <f t="shared" si="2"/>
        <v>781368</v>
      </c>
      <c r="D36" s="116">
        <v>467261</v>
      </c>
      <c r="E36" s="106">
        <v>314107</v>
      </c>
      <c r="F36" s="106">
        <v>200</v>
      </c>
      <c r="G36" s="100">
        <v>0</v>
      </c>
      <c r="H36" s="91">
        <f t="shared" si="4"/>
        <v>781168</v>
      </c>
      <c r="I36" s="91">
        <f t="shared" si="11"/>
        <v>768368</v>
      </c>
      <c r="J36" s="91">
        <f t="shared" si="5"/>
        <v>403857</v>
      </c>
      <c r="K36" s="106">
        <v>328107</v>
      </c>
      <c r="L36" s="106">
        <v>75750</v>
      </c>
      <c r="M36" s="106">
        <v>0</v>
      </c>
      <c r="N36" s="100">
        <v>364511</v>
      </c>
      <c r="O36" s="107">
        <v>0</v>
      </c>
      <c r="P36" s="100">
        <v>0</v>
      </c>
      <c r="Q36" s="115">
        <f>H36-I36-R36-S36</f>
        <v>12800</v>
      </c>
      <c r="R36" s="100">
        <v>0</v>
      </c>
      <c r="S36" s="100">
        <v>0</v>
      </c>
      <c r="T36" s="91">
        <f t="shared" si="6"/>
        <v>377311</v>
      </c>
      <c r="U36" s="93">
        <f t="shared" si="1"/>
        <v>0.5256036170168461</v>
      </c>
      <c r="V36" s="94">
        <f t="shared" si="7"/>
        <v>781168</v>
      </c>
      <c r="W36" s="41">
        <f t="shared" si="8"/>
        <v>781168</v>
      </c>
      <c r="X36" s="41">
        <f t="shared" si="9"/>
        <v>0</v>
      </c>
    </row>
    <row r="37" spans="1:24" s="30" customFormat="1" ht="13.5" customHeight="1">
      <c r="A37" s="104">
        <v>4.6</v>
      </c>
      <c r="B37" s="105" t="s">
        <v>75</v>
      </c>
      <c r="C37" s="91">
        <f t="shared" si="2"/>
        <v>79550</v>
      </c>
      <c r="D37" s="116">
        <v>0</v>
      </c>
      <c r="E37" s="106">
        <v>79550</v>
      </c>
      <c r="F37" s="106">
        <v>2000</v>
      </c>
      <c r="G37" s="100">
        <v>0</v>
      </c>
      <c r="H37" s="91">
        <f t="shared" si="4"/>
        <v>77550</v>
      </c>
      <c r="I37" s="91">
        <f t="shared" si="11"/>
        <v>75495</v>
      </c>
      <c r="J37" s="91">
        <f t="shared" si="5"/>
        <v>72290</v>
      </c>
      <c r="K37" s="106">
        <v>72290</v>
      </c>
      <c r="L37" s="106">
        <v>0</v>
      </c>
      <c r="M37" s="106">
        <v>0</v>
      </c>
      <c r="N37" s="100">
        <v>3205</v>
      </c>
      <c r="O37" s="107">
        <v>0</v>
      </c>
      <c r="P37" s="100">
        <v>0</v>
      </c>
      <c r="Q37" s="115">
        <f>H37-I37-R37-S37</f>
        <v>2055</v>
      </c>
      <c r="R37" s="100">
        <v>0</v>
      </c>
      <c r="S37" s="100">
        <v>0</v>
      </c>
      <c r="T37" s="91">
        <f t="shared" si="6"/>
        <v>5260</v>
      </c>
      <c r="U37" s="93">
        <f t="shared" si="1"/>
        <v>0.9575468574077753</v>
      </c>
      <c r="V37" s="94">
        <f t="shared" si="7"/>
        <v>77550</v>
      </c>
      <c r="W37" s="41">
        <f t="shared" si="8"/>
        <v>77550</v>
      </c>
      <c r="X37" s="41">
        <f t="shared" si="9"/>
        <v>0</v>
      </c>
    </row>
    <row r="38" spans="1:24" s="42" customFormat="1" ht="26.25" customHeight="1">
      <c r="A38" s="113">
        <v>5</v>
      </c>
      <c r="B38" s="96" t="s">
        <v>76</v>
      </c>
      <c r="C38" s="97">
        <f t="shared" si="2"/>
        <v>67482032</v>
      </c>
      <c r="D38" s="117">
        <f>SUM(D39:D42)</f>
        <v>15438536</v>
      </c>
      <c r="E38" s="99">
        <f>SUM(E39:E42)</f>
        <v>52043496</v>
      </c>
      <c r="F38" s="99">
        <f>SUM(F39:F42)</f>
        <v>1386042</v>
      </c>
      <c r="G38" s="102">
        <f>SUM(G39:G42)</f>
        <v>0</v>
      </c>
      <c r="H38" s="101">
        <f aca="true" t="shared" si="15" ref="H38:O38">SUM(H39:H42)</f>
        <v>66095990</v>
      </c>
      <c r="I38" s="101">
        <f t="shared" si="15"/>
        <v>51664315</v>
      </c>
      <c r="J38" s="101">
        <f t="shared" si="15"/>
        <v>5844567</v>
      </c>
      <c r="K38" s="99">
        <f t="shared" si="15"/>
        <v>5602636</v>
      </c>
      <c r="L38" s="99">
        <f t="shared" si="15"/>
        <v>241931</v>
      </c>
      <c r="M38" s="99">
        <f t="shared" si="15"/>
        <v>0</v>
      </c>
      <c r="N38" s="102">
        <f>SUM(N39:N42)</f>
        <v>45819748</v>
      </c>
      <c r="O38" s="101">
        <f t="shared" si="15"/>
        <v>0</v>
      </c>
      <c r="P38" s="112">
        <f>SUM(P39:P42)</f>
        <v>0</v>
      </c>
      <c r="Q38" s="101">
        <f>SUM(Q39:Q42)</f>
        <v>14431675</v>
      </c>
      <c r="R38" s="101">
        <f>SUM(R39:R42)</f>
        <v>0</v>
      </c>
      <c r="S38" s="102">
        <f>SUM(S39:S42)</f>
        <v>0</v>
      </c>
      <c r="T38" s="101">
        <f>SUM(T39:T42)</f>
        <v>60251423</v>
      </c>
      <c r="U38" s="103">
        <f t="shared" si="1"/>
        <v>0.11312580066144301</v>
      </c>
      <c r="V38" s="94">
        <f t="shared" si="7"/>
        <v>66095990</v>
      </c>
      <c r="W38" s="41">
        <f t="shared" si="8"/>
        <v>66095990</v>
      </c>
      <c r="X38" s="41">
        <f t="shared" si="9"/>
        <v>0</v>
      </c>
    </row>
    <row r="39" spans="1:24" s="30" customFormat="1" ht="15" customHeight="1">
      <c r="A39" s="104">
        <v>5.1</v>
      </c>
      <c r="B39" s="105" t="s">
        <v>77</v>
      </c>
      <c r="C39" s="91">
        <f>D39+E39</f>
        <v>2025818</v>
      </c>
      <c r="D39" s="118">
        <v>1237202</v>
      </c>
      <c r="E39" s="106">
        <v>788616</v>
      </c>
      <c r="F39" s="106">
        <v>31664</v>
      </c>
      <c r="G39" s="100">
        <v>0</v>
      </c>
      <c r="H39" s="91">
        <f>C39-G39-F39</f>
        <v>1994154</v>
      </c>
      <c r="I39" s="91">
        <f t="shared" si="11"/>
        <v>1067776</v>
      </c>
      <c r="J39" s="91">
        <f t="shared" si="5"/>
        <v>553001</v>
      </c>
      <c r="K39" s="106">
        <v>528820</v>
      </c>
      <c r="L39" s="106">
        <v>24181</v>
      </c>
      <c r="M39" s="106">
        <v>0</v>
      </c>
      <c r="N39" s="106">
        <v>514775</v>
      </c>
      <c r="O39" s="107">
        <v>0</v>
      </c>
      <c r="P39" s="100">
        <v>0</v>
      </c>
      <c r="Q39" s="115">
        <f>H39-I39-R39-S39</f>
        <v>926378</v>
      </c>
      <c r="R39" s="100">
        <v>0</v>
      </c>
      <c r="S39" s="100">
        <v>0</v>
      </c>
      <c r="T39" s="91">
        <f t="shared" si="6"/>
        <v>1441153</v>
      </c>
      <c r="U39" s="93">
        <f t="shared" si="1"/>
        <v>0.5178998216854471</v>
      </c>
      <c r="V39" s="94">
        <f>IF(H39=C39-F39-G39,H39,"KT lai")</f>
        <v>1994154</v>
      </c>
      <c r="W39" s="41">
        <f t="shared" si="8"/>
        <v>1994154</v>
      </c>
      <c r="X39" s="41">
        <f t="shared" si="9"/>
        <v>0</v>
      </c>
    </row>
    <row r="40" spans="1:24" s="30" customFormat="1" ht="18" customHeight="1">
      <c r="A40" s="104">
        <v>5.2</v>
      </c>
      <c r="B40" s="105" t="s">
        <v>78</v>
      </c>
      <c r="C40" s="91">
        <f>D40+E40</f>
        <v>110397</v>
      </c>
      <c r="D40" s="118">
        <v>11412</v>
      </c>
      <c r="E40" s="106">
        <v>98985</v>
      </c>
      <c r="F40" s="106">
        <v>0</v>
      </c>
      <c r="G40" s="100">
        <v>0</v>
      </c>
      <c r="H40" s="91">
        <f>C40-G40-F40</f>
        <v>110397</v>
      </c>
      <c r="I40" s="91">
        <f t="shared" si="11"/>
        <v>110397</v>
      </c>
      <c r="J40" s="91">
        <f>K40+L40+M40</f>
        <v>102335</v>
      </c>
      <c r="K40" s="106">
        <v>65715</v>
      </c>
      <c r="L40" s="106">
        <v>36620</v>
      </c>
      <c r="M40" s="106">
        <v>0</v>
      </c>
      <c r="N40" s="106">
        <v>8062</v>
      </c>
      <c r="O40" s="107">
        <v>0</v>
      </c>
      <c r="P40" s="100">
        <v>0</v>
      </c>
      <c r="Q40" s="115">
        <f>H40-I40-R40-S40</f>
        <v>0</v>
      </c>
      <c r="R40" s="100">
        <v>0</v>
      </c>
      <c r="S40" s="100">
        <v>0</v>
      </c>
      <c r="T40" s="91">
        <f>SUM(N40:S40)</f>
        <v>8062</v>
      </c>
      <c r="U40" s="93">
        <f>IF(I40&lt;&gt;0,J40/I40,"")</f>
        <v>0.9269726532423889</v>
      </c>
      <c r="V40" s="94">
        <f>IF(H40=C40-F40-G40,H40,"KT lai")</f>
        <v>110397</v>
      </c>
      <c r="W40" s="41">
        <f>I40+Q40+R40+S40</f>
        <v>110397</v>
      </c>
      <c r="X40" s="41">
        <f>V40-W40</f>
        <v>0</v>
      </c>
    </row>
    <row r="41" spans="1:24" s="30" customFormat="1" ht="15" customHeight="1">
      <c r="A41" s="104">
        <v>5.3</v>
      </c>
      <c r="B41" s="105" t="s">
        <v>79</v>
      </c>
      <c r="C41" s="91">
        <f>D41+E41</f>
        <v>9491618</v>
      </c>
      <c r="D41" s="118">
        <v>494727</v>
      </c>
      <c r="E41" s="106">
        <v>8996891</v>
      </c>
      <c r="F41" s="106">
        <v>380</v>
      </c>
      <c r="G41" s="100">
        <v>0</v>
      </c>
      <c r="H41" s="91">
        <f>C41-G41-F41</f>
        <v>9491238</v>
      </c>
      <c r="I41" s="91">
        <f t="shared" si="11"/>
        <v>6913942</v>
      </c>
      <c r="J41" s="91">
        <f>K41+L41+M41</f>
        <v>1996254</v>
      </c>
      <c r="K41" s="106">
        <v>1963018</v>
      </c>
      <c r="L41" s="106">
        <v>33236</v>
      </c>
      <c r="M41" s="106">
        <v>0</v>
      </c>
      <c r="N41" s="106">
        <v>4917688</v>
      </c>
      <c r="O41" s="107">
        <v>0</v>
      </c>
      <c r="P41" s="100">
        <v>0</v>
      </c>
      <c r="Q41" s="115">
        <f>H41-I41-R41-S41</f>
        <v>2577296</v>
      </c>
      <c r="R41" s="100"/>
      <c r="S41" s="100">
        <v>0</v>
      </c>
      <c r="T41" s="91">
        <f>SUM(N41:S41)</f>
        <v>7494984</v>
      </c>
      <c r="U41" s="93">
        <f>IF(I41&lt;&gt;0,J41/I41,"")</f>
        <v>0.28872877440973616</v>
      </c>
      <c r="V41" s="94"/>
      <c r="W41" s="41"/>
      <c r="X41" s="41"/>
    </row>
    <row r="42" spans="1:24" s="30" customFormat="1" ht="18" customHeight="1">
      <c r="A42" s="104">
        <v>5.4</v>
      </c>
      <c r="B42" s="105" t="s">
        <v>80</v>
      </c>
      <c r="C42" s="91">
        <f>D42+E42</f>
        <v>55854199</v>
      </c>
      <c r="D42" s="116">
        <v>13695195</v>
      </c>
      <c r="E42" s="106">
        <v>42159004</v>
      </c>
      <c r="F42" s="106">
        <v>1353998</v>
      </c>
      <c r="G42" s="100">
        <v>0</v>
      </c>
      <c r="H42" s="91">
        <f>C42-G42-F42</f>
        <v>54500201</v>
      </c>
      <c r="I42" s="91">
        <f t="shared" si="11"/>
        <v>43572200</v>
      </c>
      <c r="J42" s="91">
        <f>K42+L42+M42</f>
        <v>3192977</v>
      </c>
      <c r="K42" s="106">
        <v>3045083</v>
      </c>
      <c r="L42" s="106">
        <v>147894</v>
      </c>
      <c r="M42" s="106">
        <v>0</v>
      </c>
      <c r="N42" s="106">
        <v>40379223</v>
      </c>
      <c r="O42" s="107">
        <v>0</v>
      </c>
      <c r="P42" s="100">
        <v>0</v>
      </c>
      <c r="Q42" s="115">
        <f>H42-I42-R42-S42</f>
        <v>10928001</v>
      </c>
      <c r="R42" s="100">
        <v>0</v>
      </c>
      <c r="S42" s="100">
        <v>0</v>
      </c>
      <c r="T42" s="91">
        <f t="shared" si="6"/>
        <v>51307224</v>
      </c>
      <c r="U42" s="93">
        <f t="shared" si="1"/>
        <v>0.07328014192535608</v>
      </c>
      <c r="V42" s="94">
        <f>IF(H42=C42-F42-G42,H42,"KT lai")</f>
        <v>54500201</v>
      </c>
      <c r="W42" s="41">
        <f t="shared" si="8"/>
        <v>54500201</v>
      </c>
      <c r="X42" s="41">
        <f t="shared" si="9"/>
        <v>0</v>
      </c>
    </row>
    <row r="43" spans="1:24" s="42" customFormat="1" ht="27" customHeight="1">
      <c r="A43" s="113">
        <v>6</v>
      </c>
      <c r="B43" s="96" t="s">
        <v>81</v>
      </c>
      <c r="C43" s="97">
        <f t="shared" si="2"/>
        <v>88498758</v>
      </c>
      <c r="D43" s="119">
        <f aca="true" t="shared" si="16" ref="D43:T43">SUM(D44:D47)</f>
        <v>66169409</v>
      </c>
      <c r="E43" s="99">
        <f>SUM(E44:E47)</f>
        <v>22329349</v>
      </c>
      <c r="F43" s="99">
        <f>SUM(F44:F47)</f>
        <v>78743</v>
      </c>
      <c r="G43" s="102">
        <f t="shared" si="16"/>
        <v>0</v>
      </c>
      <c r="H43" s="101">
        <f t="shared" si="16"/>
        <v>88420015</v>
      </c>
      <c r="I43" s="101">
        <f t="shared" si="16"/>
        <v>44056010</v>
      </c>
      <c r="J43" s="101">
        <f t="shared" si="16"/>
        <v>18810033</v>
      </c>
      <c r="K43" s="99">
        <f t="shared" si="16"/>
        <v>10774631</v>
      </c>
      <c r="L43" s="99">
        <f t="shared" si="16"/>
        <v>7930846</v>
      </c>
      <c r="M43" s="99">
        <f t="shared" si="16"/>
        <v>104556</v>
      </c>
      <c r="N43" s="102">
        <f t="shared" si="16"/>
        <v>25245977</v>
      </c>
      <c r="O43" s="101">
        <f t="shared" si="16"/>
        <v>0</v>
      </c>
      <c r="P43" s="112">
        <f t="shared" si="16"/>
        <v>0</v>
      </c>
      <c r="Q43" s="101">
        <f t="shared" si="16"/>
        <v>44364005</v>
      </c>
      <c r="R43" s="101">
        <f t="shared" si="16"/>
        <v>0</v>
      </c>
      <c r="S43" s="102">
        <f t="shared" si="16"/>
        <v>0</v>
      </c>
      <c r="T43" s="101">
        <f t="shared" si="16"/>
        <v>69609982</v>
      </c>
      <c r="U43" s="103">
        <f t="shared" si="1"/>
        <v>0.4269572528243025</v>
      </c>
      <c r="V43" s="94">
        <f t="shared" si="7"/>
        <v>88420015</v>
      </c>
      <c r="W43" s="41">
        <f t="shared" si="8"/>
        <v>88420015</v>
      </c>
      <c r="X43" s="41">
        <f t="shared" si="9"/>
        <v>0</v>
      </c>
    </row>
    <row r="44" spans="1:24" s="30" customFormat="1" ht="13.5" customHeight="1">
      <c r="A44" s="104">
        <v>6.1</v>
      </c>
      <c r="B44" s="105" t="s">
        <v>82</v>
      </c>
      <c r="C44" s="91">
        <f t="shared" si="2"/>
        <v>50399309</v>
      </c>
      <c r="D44" s="120">
        <v>42074691</v>
      </c>
      <c r="E44" s="106">
        <v>8324618</v>
      </c>
      <c r="F44" s="106">
        <v>10553</v>
      </c>
      <c r="G44" s="100">
        <v>0</v>
      </c>
      <c r="H44" s="91">
        <f t="shared" si="4"/>
        <v>50388756</v>
      </c>
      <c r="I44" s="91">
        <f t="shared" si="11"/>
        <v>14371624</v>
      </c>
      <c r="J44" s="91">
        <f t="shared" si="5"/>
        <v>5498843</v>
      </c>
      <c r="K44" s="106">
        <v>5218653</v>
      </c>
      <c r="L44" s="106">
        <v>241524</v>
      </c>
      <c r="M44" s="106">
        <v>38666</v>
      </c>
      <c r="N44" s="120">
        <v>8872781</v>
      </c>
      <c r="O44" s="107">
        <v>0</v>
      </c>
      <c r="P44" s="100">
        <v>0</v>
      </c>
      <c r="Q44" s="121">
        <f>H44-I44-R44-S44</f>
        <v>36017132</v>
      </c>
      <c r="R44" s="100">
        <v>0</v>
      </c>
      <c r="S44" s="100">
        <v>0</v>
      </c>
      <c r="T44" s="91">
        <f t="shared" si="6"/>
        <v>44889913</v>
      </c>
      <c r="U44" s="93">
        <f t="shared" si="1"/>
        <v>0.3826180673805549</v>
      </c>
      <c r="V44" s="94">
        <f t="shared" si="7"/>
        <v>50388756</v>
      </c>
      <c r="W44" s="41">
        <f t="shared" si="8"/>
        <v>50388756</v>
      </c>
      <c r="X44" s="41">
        <f t="shared" si="9"/>
        <v>0</v>
      </c>
    </row>
    <row r="45" spans="1:24" s="30" customFormat="1" ht="13.5" customHeight="1">
      <c r="A45" s="104">
        <v>6.3</v>
      </c>
      <c r="B45" s="105" t="s">
        <v>83</v>
      </c>
      <c r="C45" s="91">
        <f t="shared" si="2"/>
        <v>29004985</v>
      </c>
      <c r="D45" s="120">
        <v>16752197</v>
      </c>
      <c r="E45" s="106">
        <v>12252788</v>
      </c>
      <c r="F45" s="106">
        <v>2200</v>
      </c>
      <c r="G45" s="100">
        <v>0</v>
      </c>
      <c r="H45" s="91">
        <f t="shared" si="4"/>
        <v>29002785</v>
      </c>
      <c r="I45" s="91">
        <f t="shared" si="11"/>
        <v>23271995</v>
      </c>
      <c r="J45" s="91">
        <f t="shared" si="5"/>
        <v>11835032</v>
      </c>
      <c r="K45" s="106">
        <v>4231783</v>
      </c>
      <c r="L45" s="106">
        <v>7568320</v>
      </c>
      <c r="M45" s="106">
        <v>34929</v>
      </c>
      <c r="N45" s="120">
        <v>11436963</v>
      </c>
      <c r="O45" s="107">
        <v>0</v>
      </c>
      <c r="P45" s="100">
        <v>0</v>
      </c>
      <c r="Q45" s="121">
        <f>H45-I45-R45-S45</f>
        <v>5730790</v>
      </c>
      <c r="R45" s="100">
        <v>0</v>
      </c>
      <c r="S45" s="100">
        <v>0</v>
      </c>
      <c r="T45" s="91">
        <f t="shared" si="6"/>
        <v>17167753</v>
      </c>
      <c r="U45" s="93">
        <f t="shared" si="1"/>
        <v>0.5085525327759824</v>
      </c>
      <c r="V45" s="94">
        <f t="shared" si="7"/>
        <v>29002785</v>
      </c>
      <c r="W45" s="41">
        <f t="shared" si="8"/>
        <v>29002785</v>
      </c>
      <c r="X45" s="41">
        <f t="shared" si="9"/>
        <v>0</v>
      </c>
    </row>
    <row r="46" spans="1:24" s="30" customFormat="1" ht="13.5" customHeight="1">
      <c r="A46" s="104">
        <v>6.4</v>
      </c>
      <c r="B46" s="105" t="s">
        <v>84</v>
      </c>
      <c r="C46" s="91">
        <f t="shared" si="2"/>
        <v>9060214</v>
      </c>
      <c r="D46" s="122">
        <v>7342521</v>
      </c>
      <c r="E46" s="106">
        <v>1717693</v>
      </c>
      <c r="F46" s="106">
        <v>60400</v>
      </c>
      <c r="G46" s="100">
        <v>0</v>
      </c>
      <c r="H46" s="91">
        <f t="shared" si="4"/>
        <v>8999814</v>
      </c>
      <c r="I46" s="91">
        <f t="shared" si="11"/>
        <v>6383731</v>
      </c>
      <c r="J46" s="91">
        <f t="shared" si="5"/>
        <v>1447498</v>
      </c>
      <c r="K46" s="106">
        <v>1295535</v>
      </c>
      <c r="L46" s="106">
        <v>121002</v>
      </c>
      <c r="M46" s="106">
        <v>30961</v>
      </c>
      <c r="N46" s="122">
        <v>4936233</v>
      </c>
      <c r="O46" s="107">
        <v>0</v>
      </c>
      <c r="P46" s="100">
        <v>0</v>
      </c>
      <c r="Q46" s="121">
        <f>H46-I46-R46-S46</f>
        <v>2616083</v>
      </c>
      <c r="R46" s="100">
        <v>0</v>
      </c>
      <c r="S46" s="100">
        <v>0</v>
      </c>
      <c r="T46" s="91">
        <f t="shared" si="6"/>
        <v>7552316</v>
      </c>
      <c r="U46" s="93">
        <f t="shared" si="1"/>
        <v>0.22674796290758492</v>
      </c>
      <c r="V46" s="94">
        <f t="shared" si="7"/>
        <v>8999814</v>
      </c>
      <c r="W46" s="41">
        <f t="shared" si="8"/>
        <v>8999814</v>
      </c>
      <c r="X46" s="41">
        <f t="shared" si="9"/>
        <v>0</v>
      </c>
    </row>
    <row r="47" spans="1:24" s="30" customFormat="1" ht="13.5" customHeight="1">
      <c r="A47" s="104">
        <v>6.5</v>
      </c>
      <c r="B47" s="105" t="s">
        <v>85</v>
      </c>
      <c r="C47" s="91">
        <f t="shared" si="2"/>
        <v>34250</v>
      </c>
      <c r="D47" s="123"/>
      <c r="E47" s="106">
        <v>34250</v>
      </c>
      <c r="F47" s="106">
        <v>5590</v>
      </c>
      <c r="G47" s="100">
        <v>0</v>
      </c>
      <c r="H47" s="91">
        <f t="shared" si="4"/>
        <v>28660</v>
      </c>
      <c r="I47" s="91">
        <f t="shared" si="11"/>
        <v>28660</v>
      </c>
      <c r="J47" s="91">
        <f t="shared" si="5"/>
        <v>28660</v>
      </c>
      <c r="K47" s="106">
        <v>28660</v>
      </c>
      <c r="L47" s="106">
        <v>0</v>
      </c>
      <c r="M47" s="106">
        <v>0</v>
      </c>
      <c r="N47" s="123"/>
      <c r="O47" s="107">
        <v>0</v>
      </c>
      <c r="P47" s="100">
        <v>0</v>
      </c>
      <c r="Q47" s="121">
        <f>H47-I47-R47-S47</f>
        <v>0</v>
      </c>
      <c r="R47" s="100">
        <v>0</v>
      </c>
      <c r="S47" s="100">
        <v>0</v>
      </c>
      <c r="T47" s="91">
        <f t="shared" si="6"/>
        <v>0</v>
      </c>
      <c r="U47" s="93">
        <f t="shared" si="1"/>
        <v>1</v>
      </c>
      <c r="V47" s="94">
        <f t="shared" si="7"/>
        <v>28660</v>
      </c>
      <c r="W47" s="41">
        <f t="shared" si="8"/>
        <v>28660</v>
      </c>
      <c r="X47" s="41">
        <f t="shared" si="9"/>
        <v>0</v>
      </c>
    </row>
    <row r="48" spans="1:21" ht="21" customHeight="1">
      <c r="A48" s="135"/>
      <c r="B48" s="136"/>
      <c r="C48" s="136"/>
      <c r="D48" s="136"/>
      <c r="E48" s="136"/>
      <c r="F48" s="57"/>
      <c r="G48" s="57"/>
      <c r="H48" s="57"/>
      <c r="I48" s="58"/>
      <c r="J48" s="58"/>
      <c r="K48" s="58"/>
      <c r="L48" s="58"/>
      <c r="M48" s="58"/>
      <c r="N48" s="137" t="s">
        <v>92</v>
      </c>
      <c r="O48" s="138"/>
      <c r="P48" s="138"/>
      <c r="Q48" s="138"/>
      <c r="R48" s="138"/>
      <c r="S48" s="138"/>
      <c r="T48" s="138"/>
      <c r="U48" s="138"/>
    </row>
    <row r="49" spans="1:21" ht="21" customHeight="1">
      <c r="A49" s="139" t="s">
        <v>86</v>
      </c>
      <c r="B49" s="140"/>
      <c r="C49" s="140"/>
      <c r="D49" s="140"/>
      <c r="E49" s="140"/>
      <c r="F49" s="62"/>
      <c r="G49" s="62"/>
      <c r="H49" s="62"/>
      <c r="I49" s="63"/>
      <c r="J49" s="63"/>
      <c r="K49" s="63"/>
      <c r="L49" s="63"/>
      <c r="M49" s="63"/>
      <c r="N49" s="141" t="str">
        <f>'[4]TT'!C5</f>
        <v>PHÓ CỤC TRƯỞNG</v>
      </c>
      <c r="O49" s="141"/>
      <c r="P49" s="141"/>
      <c r="Q49" s="141"/>
      <c r="R49" s="141"/>
      <c r="S49" s="141"/>
      <c r="T49" s="141"/>
      <c r="U49" s="141"/>
    </row>
    <row r="50" spans="1:21" ht="66.75" customHeight="1">
      <c r="A50" s="65"/>
      <c r="B50" s="65"/>
      <c r="C50" s="65"/>
      <c r="D50" s="65"/>
      <c r="E50" s="65"/>
      <c r="F50" s="67"/>
      <c r="G50" s="67"/>
      <c r="H50" s="67"/>
      <c r="I50" s="63"/>
      <c r="J50" s="63"/>
      <c r="K50" s="63"/>
      <c r="L50" s="63"/>
      <c r="M50" s="63"/>
      <c r="N50" s="63"/>
      <c r="O50" s="63"/>
      <c r="P50" s="67"/>
      <c r="Q50" s="124"/>
      <c r="R50" s="67"/>
      <c r="S50" s="63"/>
      <c r="T50" s="70"/>
      <c r="U50" s="70"/>
    </row>
    <row r="51" spans="1:21" ht="21" customHeight="1">
      <c r="A51" s="130" t="str">
        <f>'[1]TT'!C6</f>
        <v>TRẦN ĐỨC TOẢN</v>
      </c>
      <c r="B51" s="130"/>
      <c r="C51" s="130"/>
      <c r="D51" s="130"/>
      <c r="E51" s="130"/>
      <c r="F51" s="71" t="s">
        <v>45</v>
      </c>
      <c r="G51" s="71"/>
      <c r="H51" s="71"/>
      <c r="I51" s="71"/>
      <c r="J51" s="71"/>
      <c r="K51" s="71"/>
      <c r="L51" s="71"/>
      <c r="M51" s="71"/>
      <c r="N51" s="131" t="str">
        <f>'[4]TT'!C3</f>
        <v>Vũ Ngọc Phương</v>
      </c>
      <c r="O51" s="131"/>
      <c r="P51" s="131"/>
      <c r="Q51" s="131"/>
      <c r="R51" s="131"/>
      <c r="S51" s="131"/>
      <c r="T51" s="131"/>
      <c r="U51" s="131"/>
    </row>
    <row r="52" ht="21" customHeight="1"/>
    <row r="53" ht="21" customHeight="1"/>
  </sheetData>
  <sheetProtection formatCells="0" formatColumns="0" formatRows="0" insertRows="0" deleteRows="0"/>
  <mergeCells count="34"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S4:S7"/>
    <mergeCell ref="J5:J7"/>
    <mergeCell ref="K5:M6"/>
    <mergeCell ref="N5:N7"/>
    <mergeCell ref="O5:O7"/>
    <mergeCell ref="P5:P7"/>
    <mergeCell ref="A51:E51"/>
    <mergeCell ref="N51:U51"/>
    <mergeCell ref="A8:B8"/>
    <mergeCell ref="A9:B9"/>
    <mergeCell ref="A48:E48"/>
    <mergeCell ref="N48:U48"/>
    <mergeCell ref="A49:E49"/>
    <mergeCell ref="N49:U49"/>
  </mergeCells>
  <printOptions/>
  <pageMargins left="0.38" right="0.3" top="0.39" bottom="0.42" header="0.31496062992126" footer="0.31496062992126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2021-09-20T00:24:26Z</cp:lastPrinted>
  <dcterms:created xsi:type="dcterms:W3CDTF">2021-09-06T01:41:46Z</dcterms:created>
  <dcterms:modified xsi:type="dcterms:W3CDTF">2021-09-20T00:24:42Z</dcterms:modified>
  <cp:category/>
  <cp:version/>
  <cp:contentType/>
  <cp:contentStatus/>
</cp:coreProperties>
</file>